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345" windowWidth="14805" windowHeight="7770" tabRatio="909"/>
  </bookViews>
  <sheets>
    <sheet name="Отчет" sheetId="13" r:id="rId1"/>
  </sheets>
  <calcPr calcId="124519"/>
</workbook>
</file>

<file path=xl/calcChain.xml><?xml version="1.0" encoding="utf-8"?>
<calcChain xmlns="http://schemas.openxmlformats.org/spreadsheetml/2006/main">
  <c r="D227" i="13"/>
  <c r="C227"/>
  <c r="E227" s="1"/>
  <c r="D226"/>
  <c r="C226"/>
  <c r="E226" s="1"/>
  <c r="D225"/>
  <c r="C225"/>
  <c r="E225" s="1"/>
  <c r="E224" s="1"/>
  <c r="D224"/>
  <c r="C224"/>
  <c r="E219"/>
  <c r="E218"/>
  <c r="E217"/>
  <c r="E216"/>
  <c r="E215"/>
  <c r="E221" s="1"/>
  <c r="E220" s="1"/>
  <c r="D214"/>
  <c r="C214"/>
  <c r="E214" s="1"/>
  <c r="D213"/>
  <c r="E213" s="1"/>
  <c r="E212"/>
  <c r="E211"/>
  <c r="E210"/>
  <c r="E206"/>
  <c r="E222" s="1"/>
  <c r="D205"/>
  <c r="D228" s="1"/>
  <c r="C205"/>
  <c r="C228" s="1"/>
  <c r="E204"/>
  <c r="E203"/>
  <c r="E202"/>
  <c r="D194"/>
  <c r="C194"/>
  <c r="E194" s="1"/>
  <c r="C193"/>
  <c r="D192"/>
  <c r="C192"/>
  <c r="E192" s="1"/>
  <c r="C191"/>
  <c r="E186"/>
  <c r="E185"/>
  <c r="E184"/>
  <c r="E183"/>
  <c r="E182"/>
  <c r="E188" s="1"/>
  <c r="D181"/>
  <c r="C181"/>
  <c r="E181" s="1"/>
  <c r="E180"/>
  <c r="D179"/>
  <c r="D193" s="1"/>
  <c r="D191" s="1"/>
  <c r="E178"/>
  <c r="E177"/>
  <c r="E173"/>
  <c r="D172"/>
  <c r="D195" s="1"/>
  <c r="C172"/>
  <c r="C195" s="1"/>
  <c r="E171"/>
  <c r="E170"/>
  <c r="E169"/>
  <c r="D161"/>
  <c r="C161"/>
  <c r="E161" s="1"/>
  <c r="C160"/>
  <c r="D159"/>
  <c r="C159"/>
  <c r="E159" s="1"/>
  <c r="C158"/>
  <c r="E153"/>
  <c r="E152"/>
  <c r="E151"/>
  <c r="E150"/>
  <c r="E149"/>
  <c r="E155" s="1"/>
  <c r="D148"/>
  <c r="C148"/>
  <c r="E148" s="1"/>
  <c r="E147"/>
  <c r="D146"/>
  <c r="D160" s="1"/>
  <c r="D158" s="1"/>
  <c r="E145"/>
  <c r="E144"/>
  <c r="E140"/>
  <c r="D139"/>
  <c r="D162" s="1"/>
  <c r="C139"/>
  <c r="C162" s="1"/>
  <c r="E138"/>
  <c r="E137"/>
  <c r="E136"/>
  <c r="D128"/>
  <c r="C128"/>
  <c r="E128" s="1"/>
  <c r="D127"/>
  <c r="C127"/>
  <c r="E127" s="1"/>
  <c r="D126"/>
  <c r="C126"/>
  <c r="E126" s="1"/>
  <c r="E125" s="1"/>
  <c r="D125"/>
  <c r="C125"/>
  <c r="E120"/>
  <c r="E119"/>
  <c r="E118"/>
  <c r="E117"/>
  <c r="E116"/>
  <c r="E122" s="1"/>
  <c r="D115"/>
  <c r="C115"/>
  <c r="E115" s="1"/>
  <c r="E114"/>
  <c r="E113"/>
  <c r="E112"/>
  <c r="E111"/>
  <c r="D107"/>
  <c r="E107" s="1"/>
  <c r="E123" s="1"/>
  <c r="D106"/>
  <c r="D129" s="1"/>
  <c r="C106"/>
  <c r="C129" s="1"/>
  <c r="D95"/>
  <c r="C95"/>
  <c r="E95" s="1"/>
  <c r="D94"/>
  <c r="C94"/>
  <c r="E94" s="1"/>
  <c r="D93"/>
  <c r="C93"/>
  <c r="E93" s="1"/>
  <c r="E92" s="1"/>
  <c r="D92"/>
  <c r="C92"/>
  <c r="E87"/>
  <c r="E86"/>
  <c r="E85"/>
  <c r="E84"/>
  <c r="E83"/>
  <c r="E89" s="1"/>
  <c r="D82"/>
  <c r="C82"/>
  <c r="E82" s="1"/>
  <c r="E81"/>
  <c r="E80"/>
  <c r="E79"/>
  <c r="E78"/>
  <c r="D74"/>
  <c r="C74"/>
  <c r="E74" s="1"/>
  <c r="E90" s="1"/>
  <c r="D73"/>
  <c r="D96" s="1"/>
  <c r="C73"/>
  <c r="C96" s="1"/>
  <c r="E72"/>
  <c r="E71"/>
  <c r="E70"/>
  <c r="D62"/>
  <c r="C62"/>
  <c r="E62" s="1"/>
  <c r="D61"/>
  <c r="C61"/>
  <c r="E61" s="1"/>
  <c r="D60"/>
  <c r="C60"/>
  <c r="E60" s="1"/>
  <c r="E59" s="1"/>
  <c r="D59"/>
  <c r="C59"/>
  <c r="E54"/>
  <c r="E53"/>
  <c r="E52"/>
  <c r="E51"/>
  <c r="E50"/>
  <c r="E56" s="1"/>
  <c r="D49"/>
  <c r="C49"/>
  <c r="E49" s="1"/>
  <c r="D48"/>
  <c r="C48"/>
  <c r="E48" s="1"/>
  <c r="E47"/>
  <c r="E46"/>
  <c r="E45"/>
  <c r="E41"/>
  <c r="E57" s="1"/>
  <c r="C41"/>
  <c r="D40"/>
  <c r="D63" s="1"/>
  <c r="C40"/>
  <c r="C63" s="1"/>
  <c r="E39"/>
  <c r="E38"/>
  <c r="E37" s="1"/>
  <c r="D29"/>
  <c r="C29"/>
  <c r="E29" s="1"/>
  <c r="C28"/>
  <c r="D27"/>
  <c r="C27"/>
  <c r="E27" s="1"/>
  <c r="C26"/>
  <c r="E21"/>
  <c r="E20"/>
  <c r="E19"/>
  <c r="E18"/>
  <c r="E17"/>
  <c r="E23" s="1"/>
  <c r="D16"/>
  <c r="C16"/>
  <c r="E16" s="1"/>
  <c r="E15"/>
  <c r="D14"/>
  <c r="D28" s="1"/>
  <c r="D26" s="1"/>
  <c r="E13"/>
  <c r="E12"/>
  <c r="C8"/>
  <c r="E8" s="1"/>
  <c r="D7"/>
  <c r="D30" s="1"/>
  <c r="E6"/>
  <c r="E5"/>
  <c r="E4"/>
  <c r="E205" l="1"/>
  <c r="E228" s="1"/>
  <c r="E229" s="1"/>
  <c r="E193"/>
  <c r="E191" s="1"/>
  <c r="E179"/>
  <c r="E189" s="1"/>
  <c r="E187" s="1"/>
  <c r="E172"/>
  <c r="E160"/>
  <c r="E158" s="1"/>
  <c r="E146"/>
  <c r="E156" s="1"/>
  <c r="E154" s="1"/>
  <c r="E139"/>
  <c r="E121"/>
  <c r="E106"/>
  <c r="E129" s="1"/>
  <c r="E130" s="1"/>
  <c r="E88"/>
  <c r="E97"/>
  <c r="E73"/>
  <c r="E96" s="1"/>
  <c r="E55"/>
  <c r="E40"/>
  <c r="E63" s="1"/>
  <c r="E64" s="1"/>
  <c r="E28"/>
  <c r="E26" s="1"/>
  <c r="C7"/>
  <c r="E14"/>
  <c r="E24" s="1"/>
  <c r="E22" s="1"/>
  <c r="E195" l="1"/>
  <c r="E196" s="1"/>
  <c r="E162"/>
  <c r="E163" s="1"/>
  <c r="C30"/>
  <c r="E7"/>
  <c r="E30" s="1"/>
  <c r="E31" s="1"/>
</calcChain>
</file>

<file path=xl/sharedStrings.xml><?xml version="1.0" encoding="utf-8"?>
<sst xmlns="http://schemas.openxmlformats.org/spreadsheetml/2006/main" count="238" uniqueCount="38">
  <si>
    <t>Горячее водоснабжение</t>
  </si>
  <si>
    <t>Холодное водоснабжение</t>
  </si>
  <si>
    <t>Водоотведение</t>
  </si>
  <si>
    <t>Электроснабжение</t>
  </si>
  <si>
    <t>Вывоз ТБО</t>
  </si>
  <si>
    <t>ОТЧЕТ ООО "УК "АртСервис" об исполненении договора управления многоквартирным домом по адресу ул.Дружбы, 31а</t>
  </si>
  <si>
    <t>№</t>
  </si>
  <si>
    <t>Наименование</t>
  </si>
  <si>
    <t>Начислено (руб.)</t>
  </si>
  <si>
    <t>Оплачено (руб.)</t>
  </si>
  <si>
    <t>Отклонение (руб.)</t>
  </si>
  <si>
    <t>Задолженность собственников помещений на начало периода, в т.ч.:</t>
  </si>
  <si>
    <t xml:space="preserve"> -по оплате коммунальных услуг</t>
  </si>
  <si>
    <t xml:space="preserve"> -по содержанию и текущему ремонту</t>
  </si>
  <si>
    <t>Содержание мест общего пользования</t>
  </si>
  <si>
    <t>Аварийное обслуживание</t>
  </si>
  <si>
    <t>Управление многоквартирным домом</t>
  </si>
  <si>
    <t>Проведение текущих осмотров, ремонта</t>
  </si>
  <si>
    <t>Дератизация, дезинсекция</t>
  </si>
  <si>
    <t>Содержание и эксплуатация лифтов</t>
  </si>
  <si>
    <t>Обслуживание электромагнитного замка</t>
  </si>
  <si>
    <t>Отопление</t>
  </si>
  <si>
    <t>Задолженность собственников помещений на конец периода, в т.ч.:</t>
  </si>
  <si>
    <t>Содержание и обслуживание, в т.ч.:</t>
  </si>
  <si>
    <t>Предоставление коммунальных услуг, в т.ч.:</t>
  </si>
  <si>
    <t>Отчетный период: 01.01.2014г.-31.12.2014г.</t>
  </si>
  <si>
    <t>ОТЧЕТ ООО "УК "АртСервис" об исполненении договора управления многоквартирным домом по адресу ул.Дружбы, 5</t>
  </si>
  <si>
    <t>ОТЧЕТ ООО "УК "АртСервис" об исполненении договора управления многоквартирным домом по адресу ул.Дружбы, 9/1</t>
  </si>
  <si>
    <t>ОТЧЕТ ООО "УК "АртСервис" об исполненении договора управления многоквартирным домом по адресу ул.Дружбы, 9/2</t>
  </si>
  <si>
    <t>ОТЧЕТ ООО "УК "АртСервис" об исполненении договора управления многоквартирным домом по адресу ул.Космическая, 22</t>
  </si>
  <si>
    <t>ОТЧЕТ ООО "УК "АртСервис" об исполненении договора управления многоквартирным домом по адресу ул.Космическая, 22А</t>
  </si>
  <si>
    <t>ОТЧЕТ ООО "УК "АртСервис" об исполненении договора управления многоквартирным домом по адресу ул.Космическая, 24А</t>
  </si>
  <si>
    <t>Расчеты с подрядными организациями по обслуживанию жилого фонда в рамках заключенных договоров, в т.ч.:</t>
  </si>
  <si>
    <t>ООО "КузбассПрофДезинфекция"</t>
  </si>
  <si>
    <t>МП "Спецавтохозяйство"</t>
  </si>
  <si>
    <t>ЗАО "Кемероволифтсервис"</t>
  </si>
  <si>
    <t>Остаток для обслуживания дома</t>
  </si>
  <si>
    <t>Всего остаток на 01.01.15г.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</si>
</sst>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D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9"/>
  <sheetViews>
    <sheetView tabSelected="1" workbookViewId="0">
      <selection activeCell="E17" sqref="E17"/>
    </sheetView>
  </sheetViews>
  <sheetFormatPr defaultRowHeight="15"/>
  <cols>
    <col min="1" max="1" width="5.7109375" customWidth="1"/>
    <col min="2" max="2" width="34.5703125" customWidth="1"/>
    <col min="3" max="3" width="13.85546875" customWidth="1"/>
    <col min="4" max="4" width="12.85546875" customWidth="1"/>
    <col min="5" max="5" width="13.85546875" customWidth="1"/>
  </cols>
  <sheetData>
    <row r="1" spans="1:5" s="1" customFormat="1" ht="36.75" customHeight="1">
      <c r="A1" s="14" t="s">
        <v>26</v>
      </c>
      <c r="B1" s="14"/>
      <c r="C1" s="14"/>
      <c r="D1" s="14"/>
      <c r="E1" s="14"/>
    </row>
    <row r="2" spans="1:5" s="1" customFormat="1" ht="22.5" customHeight="1">
      <c r="A2" s="15" t="s">
        <v>25</v>
      </c>
      <c r="B2" s="15"/>
      <c r="C2" s="15"/>
      <c r="D2" s="15"/>
      <c r="E2" s="15"/>
    </row>
    <row r="3" spans="1:5" s="3" customFormat="1" ht="27.75" customHeight="1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</row>
    <row r="4" spans="1:5" s="9" customFormat="1" ht="25.5">
      <c r="A4" s="2">
        <v>1</v>
      </c>
      <c r="B4" s="5" t="s">
        <v>11</v>
      </c>
      <c r="C4" s="16"/>
      <c r="D4" s="16"/>
      <c r="E4" s="16">
        <f>E5+E6</f>
        <v>433318.88</v>
      </c>
    </row>
    <row r="5" spans="1:5" s="3" customFormat="1" ht="12.75">
      <c r="A5" s="7"/>
      <c r="B5" s="8" t="s">
        <v>12</v>
      </c>
      <c r="C5" s="17"/>
      <c r="D5" s="17"/>
      <c r="E5" s="17">
        <f>93512.08-67822.41+47871.02-12041.99+47417.14-9527.37+46606.64-6948.82+126618.88-9997.38</f>
        <v>255687.78999999998</v>
      </c>
    </row>
    <row r="6" spans="1:5" s="3" customFormat="1" ht="12.75">
      <c r="A6" s="7"/>
      <c r="B6" s="8" t="s">
        <v>13</v>
      </c>
      <c r="C6" s="17"/>
      <c r="D6" s="17"/>
      <c r="E6" s="17">
        <f>9169.08-1922.69+174615.64-56619.38+1787.6-304.56+11710.26-1836.15+29.26-46.6+48698.52-7631.89-18</f>
        <v>177631.09000000003</v>
      </c>
    </row>
    <row r="7" spans="1:5" s="9" customFormat="1" ht="12.75">
      <c r="A7" s="2">
        <v>2</v>
      </c>
      <c r="B7" s="6" t="s">
        <v>23</v>
      </c>
      <c r="C7" s="18">
        <f>SUM(C8:C15)</f>
        <v>2333048.6100000003</v>
      </c>
      <c r="D7" s="18">
        <f>SUM(D8:D15)</f>
        <v>2342834.9799999995</v>
      </c>
      <c r="E7" s="18">
        <f>C7-D7</f>
        <v>-9786.3699999991804</v>
      </c>
    </row>
    <row r="8" spans="1:5" s="3" customFormat="1" ht="12.75">
      <c r="A8" s="7"/>
      <c r="B8" s="8" t="s">
        <v>14</v>
      </c>
      <c r="C8" s="19">
        <f>1637240.1</f>
        <v>1637240.1</v>
      </c>
      <c r="D8" s="19">
        <v>1630402.49</v>
      </c>
      <c r="E8" s="19">
        <f>C8-D8</f>
        <v>6837.6100000001024</v>
      </c>
    </row>
    <row r="9" spans="1:5" s="3" customFormat="1" ht="12.75">
      <c r="A9" s="7"/>
      <c r="B9" s="8" t="s">
        <v>15</v>
      </c>
      <c r="C9" s="20"/>
      <c r="D9" s="20"/>
      <c r="E9" s="20"/>
    </row>
    <row r="10" spans="1:5" s="3" customFormat="1" ht="17.25" customHeight="1">
      <c r="A10" s="7"/>
      <c r="B10" s="8" t="s">
        <v>16</v>
      </c>
      <c r="C10" s="20"/>
      <c r="D10" s="20"/>
      <c r="E10" s="20"/>
    </row>
    <row r="11" spans="1:5" s="3" customFormat="1" ht="17.25" customHeight="1">
      <c r="A11" s="7"/>
      <c r="B11" s="8" t="s">
        <v>17</v>
      </c>
      <c r="C11" s="21"/>
      <c r="D11" s="21"/>
      <c r="E11" s="21"/>
    </row>
    <row r="12" spans="1:5" s="3" customFormat="1" ht="17.25" customHeight="1">
      <c r="A12" s="7"/>
      <c r="B12" s="8" t="s">
        <v>18</v>
      </c>
      <c r="C12" s="17">
        <v>17357.2</v>
      </c>
      <c r="D12" s="17">
        <v>17788.689999999999</v>
      </c>
      <c r="E12" s="17">
        <f>C12-D12</f>
        <v>-431.48999999999796</v>
      </c>
    </row>
    <row r="13" spans="1:5" s="3" customFormat="1" ht="12.75">
      <c r="A13" s="7"/>
      <c r="B13" s="8" t="s">
        <v>19</v>
      </c>
      <c r="C13" s="17">
        <v>481687.98</v>
      </c>
      <c r="D13" s="17">
        <v>492459.75</v>
      </c>
      <c r="E13" s="17">
        <f t="shared" ref="E13:E21" si="0">C13-D13</f>
        <v>-10771.770000000019</v>
      </c>
    </row>
    <row r="14" spans="1:5" s="3" customFormat="1" ht="12.75">
      <c r="A14" s="7"/>
      <c r="B14" s="8" t="s">
        <v>4</v>
      </c>
      <c r="C14" s="17">
        <v>112829.33</v>
      </c>
      <c r="D14" s="17">
        <f>115974.34-11.05</f>
        <v>115963.29</v>
      </c>
      <c r="E14" s="17">
        <f t="shared" si="0"/>
        <v>-3133.9599999999919</v>
      </c>
    </row>
    <row r="15" spans="1:5" s="3" customFormat="1" ht="12.75">
      <c r="A15" s="7"/>
      <c r="B15" s="8" t="s">
        <v>20</v>
      </c>
      <c r="C15" s="17">
        <v>83934</v>
      </c>
      <c r="D15" s="17">
        <v>86220.76</v>
      </c>
      <c r="E15" s="17">
        <f t="shared" si="0"/>
        <v>-2286.7599999999948</v>
      </c>
    </row>
    <row r="16" spans="1:5" s="9" customFormat="1" ht="25.5">
      <c r="A16" s="2">
        <v>3</v>
      </c>
      <c r="B16" s="6" t="s">
        <v>24</v>
      </c>
      <c r="C16" s="16">
        <f>SUM(C17:C21)</f>
        <v>2910924.2399999998</v>
      </c>
      <c r="D16" s="16">
        <f>SUM(D17:D21)</f>
        <v>2963902.68</v>
      </c>
      <c r="E16" s="16">
        <f t="shared" si="0"/>
        <v>-52978.44000000041</v>
      </c>
    </row>
    <row r="17" spans="1:5" s="3" customFormat="1" ht="12.75">
      <c r="A17" s="7"/>
      <c r="B17" s="8" t="s">
        <v>1</v>
      </c>
      <c r="C17" s="17">
        <v>431738.13</v>
      </c>
      <c r="D17" s="17">
        <v>432712.24</v>
      </c>
      <c r="E17" s="17">
        <f t="shared" si="0"/>
        <v>-974.10999999998603</v>
      </c>
    </row>
    <row r="18" spans="1:5" s="3" customFormat="1" ht="12.75">
      <c r="A18" s="7"/>
      <c r="B18" s="8" t="s">
        <v>2</v>
      </c>
      <c r="C18" s="17">
        <v>399829.7</v>
      </c>
      <c r="D18" s="17">
        <v>408045.55</v>
      </c>
      <c r="E18" s="17">
        <f t="shared" si="0"/>
        <v>-8215.8499999999767</v>
      </c>
    </row>
    <row r="19" spans="1:5" s="3" customFormat="1" ht="12.75">
      <c r="A19" s="7"/>
      <c r="B19" s="8" t="s">
        <v>3</v>
      </c>
      <c r="C19" s="17">
        <v>1050393.98</v>
      </c>
      <c r="D19" s="17">
        <v>1080176.83</v>
      </c>
      <c r="E19" s="17">
        <f t="shared" si="0"/>
        <v>-29782.850000000093</v>
      </c>
    </row>
    <row r="20" spans="1:5" s="3" customFormat="1" ht="12.75">
      <c r="A20" s="7"/>
      <c r="B20" s="8" t="s">
        <v>0</v>
      </c>
      <c r="C20" s="17">
        <v>363862.82</v>
      </c>
      <c r="D20" s="17">
        <v>371635.83</v>
      </c>
      <c r="E20" s="17">
        <f t="shared" si="0"/>
        <v>-7773.0100000000093</v>
      </c>
    </row>
    <row r="21" spans="1:5" s="3" customFormat="1" ht="12.75">
      <c r="A21" s="7"/>
      <c r="B21" s="8" t="s">
        <v>21</v>
      </c>
      <c r="C21" s="17">
        <v>665099.61</v>
      </c>
      <c r="D21" s="17">
        <v>671332.23</v>
      </c>
      <c r="E21" s="17">
        <f t="shared" si="0"/>
        <v>-6232.6199999999953</v>
      </c>
    </row>
    <row r="22" spans="1:5" s="9" customFormat="1" ht="25.5">
      <c r="A22" s="2">
        <v>4</v>
      </c>
      <c r="B22" s="5" t="s">
        <v>22</v>
      </c>
      <c r="C22" s="22"/>
      <c r="D22" s="22"/>
      <c r="E22" s="16">
        <f>E23+E24</f>
        <v>370554.07000000007</v>
      </c>
    </row>
    <row r="23" spans="1:5" s="3" customFormat="1" ht="12.75">
      <c r="A23" s="7"/>
      <c r="B23" s="8" t="s">
        <v>12</v>
      </c>
      <c r="C23" s="23"/>
      <c r="D23" s="23"/>
      <c r="E23" s="24">
        <f>E17+E18+E19+E20+E21+E5</f>
        <v>202709.34999999992</v>
      </c>
    </row>
    <row r="24" spans="1:5" s="3" customFormat="1" ht="12.75">
      <c r="A24" s="7"/>
      <c r="B24" s="8" t="s">
        <v>13</v>
      </c>
      <c r="C24" s="23"/>
      <c r="D24" s="23"/>
      <c r="E24" s="24">
        <f>E8+E12+E13+E14+E15+E6</f>
        <v>167844.72000000012</v>
      </c>
    </row>
    <row r="25" spans="1:5" s="1" customFormat="1">
      <c r="A25" s="4"/>
    </row>
    <row r="26" spans="1:5" s="9" customFormat="1" ht="38.25">
      <c r="A26" s="2"/>
      <c r="B26" s="6" t="s">
        <v>32</v>
      </c>
      <c r="C26" s="16">
        <f>SUM(C27:C29)</f>
        <v>611874.51</v>
      </c>
      <c r="D26" s="16">
        <f t="shared" ref="D26:E26" si="1">SUM(D27:D29)</f>
        <v>626211.73</v>
      </c>
      <c r="E26" s="16">
        <f t="shared" si="1"/>
        <v>-14337.220000000008</v>
      </c>
    </row>
    <row r="27" spans="1:5" s="3" customFormat="1" ht="12.75">
      <c r="A27" s="7"/>
      <c r="B27" s="8" t="s">
        <v>33</v>
      </c>
      <c r="C27" s="17">
        <f>C12</f>
        <v>17357.2</v>
      </c>
      <c r="D27" s="17">
        <f>D12</f>
        <v>17788.689999999999</v>
      </c>
      <c r="E27" s="17">
        <f>C27-D27</f>
        <v>-431.48999999999796</v>
      </c>
    </row>
    <row r="28" spans="1:5" s="3" customFormat="1" ht="12.75">
      <c r="A28" s="7"/>
      <c r="B28" s="8" t="s">
        <v>34</v>
      </c>
      <c r="C28" s="17">
        <f>C14</f>
        <v>112829.33</v>
      </c>
      <c r="D28" s="17">
        <f>D14</f>
        <v>115963.29</v>
      </c>
      <c r="E28" s="17">
        <f>C28-D28</f>
        <v>-3133.9599999999919</v>
      </c>
    </row>
    <row r="29" spans="1:5" s="3" customFormat="1" ht="12.75">
      <c r="A29" s="7"/>
      <c r="B29" s="8" t="s">
        <v>35</v>
      </c>
      <c r="C29" s="17">
        <f>C13</f>
        <v>481687.98</v>
      </c>
      <c r="D29" s="17">
        <f>D13</f>
        <v>492459.75</v>
      </c>
      <c r="E29" s="17">
        <f>C29-D29</f>
        <v>-10771.770000000019</v>
      </c>
    </row>
    <row r="30" spans="1:5" s="9" customFormat="1" ht="12.75">
      <c r="A30" s="2"/>
      <c r="B30" s="6" t="s">
        <v>36</v>
      </c>
      <c r="C30" s="16">
        <f>C7-C26</f>
        <v>1721174.1000000003</v>
      </c>
      <c r="D30" s="16">
        <f t="shared" ref="D30" si="2">D7-D26</f>
        <v>1716623.2499999995</v>
      </c>
      <c r="E30" s="16">
        <f>E7-E26</f>
        <v>4550.850000000828</v>
      </c>
    </row>
    <row r="31" spans="1:5" s="9" customFormat="1" ht="12.75">
      <c r="A31" s="2"/>
      <c r="B31" s="6" t="s">
        <v>37</v>
      </c>
      <c r="C31" s="16"/>
      <c r="D31" s="16"/>
      <c r="E31" s="16">
        <f>E4+E30</f>
        <v>437869.73000000085</v>
      </c>
    </row>
    <row r="34" spans="1:5" s="1" customFormat="1" ht="36.75" customHeight="1">
      <c r="A34" s="14" t="s">
        <v>27</v>
      </c>
      <c r="B34" s="14"/>
      <c r="C34" s="14"/>
      <c r="D34" s="14"/>
      <c r="E34" s="14"/>
    </row>
    <row r="35" spans="1:5" s="1" customFormat="1" ht="22.5" customHeight="1">
      <c r="A35" s="15" t="s">
        <v>25</v>
      </c>
      <c r="B35" s="15"/>
      <c r="C35" s="15"/>
      <c r="D35" s="15"/>
      <c r="E35" s="15"/>
    </row>
    <row r="36" spans="1:5" s="3" customFormat="1" ht="27.75" customHeight="1">
      <c r="A36" s="2" t="s">
        <v>6</v>
      </c>
      <c r="B36" s="2" t="s">
        <v>7</v>
      </c>
      <c r="C36" s="2" t="s">
        <v>8</v>
      </c>
      <c r="D36" s="2" t="s">
        <v>9</v>
      </c>
      <c r="E36" s="2" t="s">
        <v>10</v>
      </c>
    </row>
    <row r="37" spans="1:5" s="9" customFormat="1" ht="25.5">
      <c r="A37" s="2">
        <v>1</v>
      </c>
      <c r="B37" s="5" t="s">
        <v>11</v>
      </c>
      <c r="C37" s="16"/>
      <c r="D37" s="16"/>
      <c r="E37" s="16">
        <f>E38+E39</f>
        <v>353697.81</v>
      </c>
    </row>
    <row r="38" spans="1:5" s="3" customFormat="1" ht="12.75">
      <c r="A38" s="7"/>
      <c r="B38" s="8" t="s">
        <v>12</v>
      </c>
      <c r="C38" s="17"/>
      <c r="D38" s="17"/>
      <c r="E38" s="17">
        <f>74187.23-17781.11+26570.29-6381.12+26504.59-4874.21+22892.31-2595.04+71825.53-2173.46</f>
        <v>188175.01</v>
      </c>
    </row>
    <row r="39" spans="1:5" s="3" customFormat="1" ht="12.75">
      <c r="A39" s="7"/>
      <c r="B39" s="8" t="s">
        <v>13</v>
      </c>
      <c r="C39" s="17"/>
      <c r="D39" s="17"/>
      <c r="E39" s="17">
        <f>6460.19-368.07+120584.42-12093.2+1523.8-73.19+10159.15-443.8+12.67-12.02+41498.16-1725.31</f>
        <v>165522.79999999999</v>
      </c>
    </row>
    <row r="40" spans="1:5" s="9" customFormat="1" ht="12.75">
      <c r="A40" s="2">
        <v>2</v>
      </c>
      <c r="B40" s="6" t="s">
        <v>23</v>
      </c>
      <c r="C40" s="18">
        <f>SUM(C41:C48)</f>
        <v>1554179.53</v>
      </c>
      <c r="D40" s="18">
        <f>SUM(D41:D48)</f>
        <v>1547232.9700000002</v>
      </c>
      <c r="E40" s="18">
        <f>C40-D40</f>
        <v>6946.559999999823</v>
      </c>
    </row>
    <row r="41" spans="1:5" s="3" customFormat="1" ht="12.75">
      <c r="A41" s="7"/>
      <c r="B41" s="8" t="s">
        <v>14</v>
      </c>
      <c r="C41" s="19">
        <f>1094770.53</f>
        <v>1094770.53</v>
      </c>
      <c r="D41" s="19">
        <v>1081438.8600000001</v>
      </c>
      <c r="E41" s="19">
        <f>C41-D41</f>
        <v>13331.669999999925</v>
      </c>
    </row>
    <row r="42" spans="1:5" s="3" customFormat="1" ht="12.75">
      <c r="A42" s="7"/>
      <c r="B42" s="8" t="s">
        <v>15</v>
      </c>
      <c r="C42" s="20"/>
      <c r="D42" s="20"/>
      <c r="E42" s="20"/>
    </row>
    <row r="43" spans="1:5" s="3" customFormat="1" ht="17.25" customHeight="1">
      <c r="A43" s="7"/>
      <c r="B43" s="8" t="s">
        <v>16</v>
      </c>
      <c r="C43" s="20"/>
      <c r="D43" s="20"/>
      <c r="E43" s="20"/>
    </row>
    <row r="44" spans="1:5" s="3" customFormat="1" ht="17.25" customHeight="1">
      <c r="A44" s="7"/>
      <c r="B44" s="8" t="s">
        <v>17</v>
      </c>
      <c r="C44" s="21"/>
      <c r="D44" s="21"/>
      <c r="E44" s="21"/>
    </row>
    <row r="45" spans="1:5" s="3" customFormat="1" ht="17.25" customHeight="1">
      <c r="A45" s="7"/>
      <c r="B45" s="8" t="s">
        <v>18</v>
      </c>
      <c r="C45" s="17">
        <v>11609.35</v>
      </c>
      <c r="D45" s="17">
        <v>11793.57</v>
      </c>
      <c r="E45" s="17">
        <f>C45-D45</f>
        <v>-184.21999999999935</v>
      </c>
    </row>
    <row r="46" spans="1:5" s="3" customFormat="1" ht="12.75">
      <c r="A46" s="7"/>
      <c r="B46" s="8" t="s">
        <v>19</v>
      </c>
      <c r="C46" s="17">
        <v>322153.98</v>
      </c>
      <c r="D46" s="17">
        <v>325903.09999999998</v>
      </c>
      <c r="E46" s="17">
        <f t="shared" ref="E46:E54" si="3">C46-D46</f>
        <v>-3749.1199999999953</v>
      </c>
    </row>
    <row r="47" spans="1:5" s="3" customFormat="1" ht="12.75">
      <c r="A47" s="7"/>
      <c r="B47" s="8" t="s">
        <v>4</v>
      </c>
      <c r="C47" s="17">
        <v>75461.67</v>
      </c>
      <c r="D47" s="17">
        <v>77065.710000000006</v>
      </c>
      <c r="E47" s="17">
        <f t="shared" si="3"/>
        <v>-1604.0400000000081</v>
      </c>
    </row>
    <row r="48" spans="1:5" s="3" customFormat="1" ht="12.75">
      <c r="A48" s="7"/>
      <c r="B48" s="8" t="s">
        <v>20</v>
      </c>
      <c r="C48" s="17">
        <f>50184</f>
        <v>50184</v>
      </c>
      <c r="D48" s="17">
        <f>51031.73</f>
        <v>51031.73</v>
      </c>
      <c r="E48" s="17">
        <f t="shared" si="3"/>
        <v>-847.7300000000032</v>
      </c>
    </row>
    <row r="49" spans="1:5" s="9" customFormat="1" ht="25.5">
      <c r="A49" s="2">
        <v>3</v>
      </c>
      <c r="B49" s="6" t="s">
        <v>24</v>
      </c>
      <c r="C49" s="16">
        <f>SUM(C50:C54)</f>
        <v>1861246.9</v>
      </c>
      <c r="D49" s="16">
        <f>SUM(D50:D54)</f>
        <v>2155430.92</v>
      </c>
      <c r="E49" s="16">
        <f t="shared" si="3"/>
        <v>-294184.02</v>
      </c>
    </row>
    <row r="50" spans="1:5" s="3" customFormat="1" ht="12.75">
      <c r="A50" s="7"/>
      <c r="B50" s="8" t="s">
        <v>1</v>
      </c>
      <c r="C50" s="17">
        <v>239152.09</v>
      </c>
      <c r="D50" s="17">
        <v>237835.55</v>
      </c>
      <c r="E50" s="17">
        <f t="shared" si="3"/>
        <v>1316.5400000000081</v>
      </c>
    </row>
    <row r="51" spans="1:5" s="3" customFormat="1" ht="12.75">
      <c r="A51" s="7"/>
      <c r="B51" s="8" t="s">
        <v>2</v>
      </c>
      <c r="C51" s="17">
        <v>214929.7</v>
      </c>
      <c r="D51" s="17">
        <v>219276.75</v>
      </c>
      <c r="E51" s="17">
        <f t="shared" si="3"/>
        <v>-4347.0499999999884</v>
      </c>
    </row>
    <row r="52" spans="1:5" s="3" customFormat="1" ht="12.75">
      <c r="A52" s="7"/>
      <c r="B52" s="8" t="s">
        <v>3</v>
      </c>
      <c r="C52" s="17">
        <v>592135.12</v>
      </c>
      <c r="D52" s="17">
        <v>604090.63</v>
      </c>
      <c r="E52" s="17">
        <f t="shared" si="3"/>
        <v>-11955.510000000009</v>
      </c>
    </row>
    <row r="53" spans="1:5" s="3" customFormat="1" ht="12.75">
      <c r="A53" s="7"/>
      <c r="B53" s="8" t="s">
        <v>0</v>
      </c>
      <c r="C53" s="17">
        <v>207233.54</v>
      </c>
      <c r="D53" s="17">
        <v>209302.9</v>
      </c>
      <c r="E53" s="17">
        <f t="shared" si="3"/>
        <v>-2069.359999999986</v>
      </c>
    </row>
    <row r="54" spans="1:5" s="3" customFormat="1" ht="12.75">
      <c r="A54" s="7"/>
      <c r="B54" s="8" t="s">
        <v>21</v>
      </c>
      <c r="C54" s="17">
        <v>607796.44999999995</v>
      </c>
      <c r="D54" s="17">
        <v>884925.09</v>
      </c>
      <c r="E54" s="17">
        <f t="shared" si="3"/>
        <v>-277128.64</v>
      </c>
    </row>
    <row r="55" spans="1:5" s="9" customFormat="1" ht="25.5">
      <c r="A55" s="2">
        <v>4</v>
      </c>
      <c r="B55" s="5" t="s">
        <v>22</v>
      </c>
      <c r="C55" s="22"/>
      <c r="D55" s="22"/>
      <c r="E55" s="16">
        <f>E56+E57</f>
        <v>66460.349999999889</v>
      </c>
    </row>
    <row r="56" spans="1:5" s="3" customFormat="1" ht="12.75">
      <c r="A56" s="7"/>
      <c r="B56" s="8" t="s">
        <v>12</v>
      </c>
      <c r="C56" s="23"/>
      <c r="D56" s="23"/>
      <c r="E56" s="24">
        <f>E50+E51+E52+E53+E54+E38</f>
        <v>-106009.01000000001</v>
      </c>
    </row>
    <row r="57" spans="1:5" s="3" customFormat="1" ht="12.75">
      <c r="A57" s="7"/>
      <c r="B57" s="8" t="s">
        <v>13</v>
      </c>
      <c r="C57" s="23"/>
      <c r="D57" s="23"/>
      <c r="E57" s="24">
        <f>E41+E45+E46+E47+E48+E39</f>
        <v>172469.3599999999</v>
      </c>
    </row>
    <row r="58" spans="1:5" s="1" customFormat="1">
      <c r="A58" s="4"/>
    </row>
    <row r="59" spans="1:5" s="9" customFormat="1" ht="25.5">
      <c r="A59" s="2"/>
      <c r="B59" s="6" t="s">
        <v>32</v>
      </c>
      <c r="C59" s="13">
        <f>SUM(C60:C62)</f>
        <v>409225</v>
      </c>
      <c r="D59" s="13">
        <f t="shared" ref="D59:E59" si="4">SUM(D60:D62)</f>
        <v>414762.38</v>
      </c>
      <c r="E59" s="13">
        <f t="shared" si="4"/>
        <v>-5537.3800000000028</v>
      </c>
    </row>
    <row r="60" spans="1:5" s="3" customFormat="1" ht="12.75">
      <c r="A60" s="7"/>
      <c r="B60" s="8" t="s">
        <v>33</v>
      </c>
      <c r="C60" s="12">
        <f>C45</f>
        <v>11609.35</v>
      </c>
      <c r="D60" s="12">
        <f>D45</f>
        <v>11793.57</v>
      </c>
      <c r="E60" s="12">
        <f>C60-D60</f>
        <v>-184.21999999999935</v>
      </c>
    </row>
    <row r="61" spans="1:5" s="3" customFormat="1" ht="12.75">
      <c r="A61" s="7"/>
      <c r="B61" s="8" t="s">
        <v>34</v>
      </c>
      <c r="C61" s="12">
        <f>C47</f>
        <v>75461.67</v>
      </c>
      <c r="D61" s="12">
        <f>D47</f>
        <v>77065.710000000006</v>
      </c>
      <c r="E61" s="12">
        <f>C61-D61</f>
        <v>-1604.0400000000081</v>
      </c>
    </row>
    <row r="62" spans="1:5" s="3" customFormat="1" ht="12.75">
      <c r="A62" s="7"/>
      <c r="B62" s="8" t="s">
        <v>35</v>
      </c>
      <c r="C62" s="12">
        <f>C46</f>
        <v>322153.98</v>
      </c>
      <c r="D62" s="12">
        <f>D46</f>
        <v>325903.09999999998</v>
      </c>
      <c r="E62" s="12">
        <f>C62-D62</f>
        <v>-3749.1199999999953</v>
      </c>
    </row>
    <row r="63" spans="1:5" s="9" customFormat="1" ht="12.75">
      <c r="A63" s="2"/>
      <c r="B63" s="6" t="s">
        <v>36</v>
      </c>
      <c r="C63" s="13">
        <f>C40-C59</f>
        <v>1144954.53</v>
      </c>
      <c r="D63" s="13">
        <f>D40-D59</f>
        <v>1132470.5900000003</v>
      </c>
      <c r="E63" s="13">
        <f>E40-E59</f>
        <v>12483.939999999826</v>
      </c>
    </row>
    <row r="64" spans="1:5" s="9" customFormat="1" ht="12.75">
      <c r="A64" s="2"/>
      <c r="B64" s="6" t="s">
        <v>37</v>
      </c>
      <c r="C64" s="13"/>
      <c r="D64" s="13"/>
      <c r="E64" s="13">
        <f>E37+E63</f>
        <v>366181.74999999983</v>
      </c>
    </row>
    <row r="67" spans="1:5" s="1" customFormat="1" ht="36.75" customHeight="1">
      <c r="A67" s="14" t="s">
        <v>28</v>
      </c>
      <c r="B67" s="14"/>
      <c r="C67" s="14"/>
      <c r="D67" s="14"/>
      <c r="E67" s="14"/>
    </row>
    <row r="68" spans="1:5" s="1" customFormat="1" ht="22.5" customHeight="1">
      <c r="A68" s="15" t="s">
        <v>25</v>
      </c>
      <c r="B68" s="15"/>
      <c r="C68" s="15"/>
      <c r="D68" s="15"/>
      <c r="E68" s="15"/>
    </row>
    <row r="69" spans="1:5" s="3" customFormat="1" ht="27.75" customHeight="1">
      <c r="A69" s="2" t="s">
        <v>6</v>
      </c>
      <c r="B69" s="2" t="s">
        <v>7</v>
      </c>
      <c r="C69" s="2" t="s">
        <v>8</v>
      </c>
      <c r="D69" s="2" t="s">
        <v>9</v>
      </c>
      <c r="E69" s="2" t="s">
        <v>10</v>
      </c>
    </row>
    <row r="70" spans="1:5" s="9" customFormat="1" ht="25.5">
      <c r="A70" s="2">
        <v>1</v>
      </c>
      <c r="B70" s="5" t="s">
        <v>11</v>
      </c>
      <c r="C70" s="16"/>
      <c r="D70" s="16"/>
      <c r="E70" s="16">
        <f>E71+E72</f>
        <v>170548.03</v>
      </c>
    </row>
    <row r="71" spans="1:5" s="3" customFormat="1" ht="12.75">
      <c r="A71" s="7"/>
      <c r="B71" s="8" t="s">
        <v>12</v>
      </c>
      <c r="C71" s="17"/>
      <c r="D71" s="17"/>
      <c r="E71" s="17">
        <f>31354.06-22577.45+12310.31-2530.89+11563.98-3245.07+12131.88-3785.31+58101.89-6645.29</f>
        <v>86678.11</v>
      </c>
    </row>
    <row r="72" spans="1:5" s="3" customFormat="1" ht="12.75">
      <c r="A72" s="7"/>
      <c r="B72" s="8" t="s">
        <v>13</v>
      </c>
      <c r="C72" s="17"/>
      <c r="D72" s="17"/>
      <c r="E72" s="17">
        <f>2966.49-542.56+72966.01-8918.65+649.67-116.84+1556.79-0.11+5.19-11.59+18316.47-3000.95</f>
        <v>83869.919999999998</v>
      </c>
    </row>
    <row r="73" spans="1:5" s="9" customFormat="1" ht="12.75">
      <c r="A73" s="2">
        <v>2</v>
      </c>
      <c r="B73" s="6" t="s">
        <v>23</v>
      </c>
      <c r="C73" s="18">
        <f>SUM(C74:C81)</f>
        <v>937169.41000000015</v>
      </c>
      <c r="D73" s="18">
        <f>SUM(D74:D81)</f>
        <v>949386.00000000012</v>
      </c>
      <c r="E73" s="18">
        <f>C73-D73</f>
        <v>-12216.589999999967</v>
      </c>
    </row>
    <row r="74" spans="1:5" s="3" customFormat="1" ht="12.75">
      <c r="A74" s="7"/>
      <c r="B74" s="8" t="s">
        <v>14</v>
      </c>
      <c r="C74" s="19">
        <f>647953.91+13363.8</f>
        <v>661317.71000000008</v>
      </c>
      <c r="D74" s="19">
        <f>659673.79+13931.27</f>
        <v>673605.06</v>
      </c>
      <c r="E74" s="19">
        <f>C74-D74</f>
        <v>-12287.349999999977</v>
      </c>
    </row>
    <row r="75" spans="1:5" s="3" customFormat="1" ht="12.75">
      <c r="A75" s="7"/>
      <c r="B75" s="8" t="s">
        <v>15</v>
      </c>
      <c r="C75" s="20"/>
      <c r="D75" s="20"/>
      <c r="E75" s="20"/>
    </row>
    <row r="76" spans="1:5" s="3" customFormat="1" ht="17.25" customHeight="1">
      <c r="A76" s="7"/>
      <c r="B76" s="8" t="s">
        <v>16</v>
      </c>
      <c r="C76" s="20"/>
      <c r="D76" s="20"/>
      <c r="E76" s="20"/>
    </row>
    <row r="77" spans="1:5" s="3" customFormat="1" ht="17.25" customHeight="1">
      <c r="A77" s="7"/>
      <c r="B77" s="8" t="s">
        <v>17</v>
      </c>
      <c r="C77" s="21"/>
      <c r="D77" s="21"/>
      <c r="E77" s="21"/>
    </row>
    <row r="78" spans="1:5" s="3" customFormat="1" ht="17.25" customHeight="1">
      <c r="A78" s="7"/>
      <c r="B78" s="8" t="s">
        <v>18</v>
      </c>
      <c r="C78" s="17">
        <v>6870.12</v>
      </c>
      <c r="D78" s="17">
        <v>6866.2</v>
      </c>
      <c r="E78" s="17">
        <f>C78-D78</f>
        <v>3.9200000000000728</v>
      </c>
    </row>
    <row r="79" spans="1:5" s="3" customFormat="1" ht="12.75">
      <c r="A79" s="7"/>
      <c r="B79" s="8" t="s">
        <v>19</v>
      </c>
      <c r="C79" s="17">
        <v>190632.57</v>
      </c>
      <c r="D79" s="17">
        <v>190603.67</v>
      </c>
      <c r="E79" s="17">
        <f t="shared" ref="E79:E87" si="5">C79-D79</f>
        <v>28.899999999994179</v>
      </c>
    </row>
    <row r="80" spans="1:5" s="3" customFormat="1" ht="12.75">
      <c r="A80" s="7"/>
      <c r="B80" s="8" t="s">
        <v>4</v>
      </c>
      <c r="C80" s="17">
        <v>44653.01</v>
      </c>
      <c r="D80" s="17">
        <v>44973.02</v>
      </c>
      <c r="E80" s="17">
        <f t="shared" si="5"/>
        <v>-320.00999999999476</v>
      </c>
    </row>
    <row r="81" spans="1:5" s="3" customFormat="1" ht="12.75">
      <c r="A81" s="7"/>
      <c r="B81" s="8" t="s">
        <v>20</v>
      </c>
      <c r="C81" s="17">
        <v>33696</v>
      </c>
      <c r="D81" s="17">
        <v>33338.050000000003</v>
      </c>
      <c r="E81" s="17">
        <f t="shared" si="5"/>
        <v>357.94999999999709</v>
      </c>
    </row>
    <row r="82" spans="1:5" s="9" customFormat="1" ht="25.5">
      <c r="A82" s="2">
        <v>3</v>
      </c>
      <c r="B82" s="6" t="s">
        <v>24</v>
      </c>
      <c r="C82" s="16">
        <f>SUM(C83:C87)</f>
        <v>934000.74</v>
      </c>
      <c r="D82" s="16">
        <f>SUM(D83:D87)</f>
        <v>1120914.1200000001</v>
      </c>
      <c r="E82" s="16">
        <f t="shared" si="5"/>
        <v>-186913.38000000012</v>
      </c>
    </row>
    <row r="83" spans="1:5" s="3" customFormat="1" ht="12.75">
      <c r="A83" s="7"/>
      <c r="B83" s="8" t="s">
        <v>1</v>
      </c>
      <c r="C83" s="17">
        <v>150556.29</v>
      </c>
      <c r="D83" s="17">
        <v>143517.53</v>
      </c>
      <c r="E83" s="17">
        <f t="shared" si="5"/>
        <v>7038.7600000000093</v>
      </c>
    </row>
    <row r="84" spans="1:5" s="3" customFormat="1" ht="12.75">
      <c r="A84" s="7"/>
      <c r="B84" s="8" t="s">
        <v>2</v>
      </c>
      <c r="C84" s="17">
        <v>134767.70000000001</v>
      </c>
      <c r="D84" s="17">
        <v>130046.66</v>
      </c>
      <c r="E84" s="17">
        <f t="shared" si="5"/>
        <v>4721.0400000000081</v>
      </c>
    </row>
    <row r="85" spans="1:5" s="3" customFormat="1" ht="12.75">
      <c r="A85" s="7"/>
      <c r="B85" s="8" t="s">
        <v>3</v>
      </c>
      <c r="C85" s="17">
        <v>337693.32</v>
      </c>
      <c r="D85" s="17">
        <v>353581.13</v>
      </c>
      <c r="E85" s="17">
        <f t="shared" si="5"/>
        <v>-15887.809999999998</v>
      </c>
    </row>
    <row r="86" spans="1:5" s="3" customFormat="1" ht="12.75">
      <c r="A86" s="7"/>
      <c r="B86" s="8" t="s">
        <v>0</v>
      </c>
      <c r="C86" s="17">
        <v>138209.63</v>
      </c>
      <c r="D86" s="17">
        <v>134616.43</v>
      </c>
      <c r="E86" s="17">
        <f t="shared" si="5"/>
        <v>3593.2000000000116</v>
      </c>
    </row>
    <row r="87" spans="1:5" s="3" customFormat="1" ht="12.75">
      <c r="A87" s="7"/>
      <c r="B87" s="8" t="s">
        <v>21</v>
      </c>
      <c r="C87" s="17">
        <v>172773.8</v>
      </c>
      <c r="D87" s="17">
        <v>359152.37</v>
      </c>
      <c r="E87" s="17">
        <f t="shared" si="5"/>
        <v>-186378.57</v>
      </c>
    </row>
    <row r="88" spans="1:5" s="9" customFormat="1" ht="25.5">
      <c r="A88" s="2">
        <v>4</v>
      </c>
      <c r="B88" s="5" t="s">
        <v>22</v>
      </c>
      <c r="C88" s="22"/>
      <c r="D88" s="22"/>
      <c r="E88" s="16">
        <f>E89+E90</f>
        <v>-28581.939999999959</v>
      </c>
    </row>
    <row r="89" spans="1:5" s="3" customFormat="1" ht="12.75">
      <c r="A89" s="7"/>
      <c r="B89" s="8" t="s">
        <v>12</v>
      </c>
      <c r="C89" s="23"/>
      <c r="D89" s="23"/>
      <c r="E89" s="24">
        <f>E83+E84+E85+E86+E87+E71</f>
        <v>-100235.26999999997</v>
      </c>
    </row>
    <row r="90" spans="1:5" s="3" customFormat="1" ht="12.75">
      <c r="A90" s="7"/>
      <c r="B90" s="8" t="s">
        <v>13</v>
      </c>
      <c r="C90" s="23"/>
      <c r="D90" s="23"/>
      <c r="E90" s="24">
        <f>E74+E78+E79+E80+E81+E72</f>
        <v>71653.330000000016</v>
      </c>
    </row>
    <row r="91" spans="1:5" s="1" customFormat="1">
      <c r="A91" s="4"/>
    </row>
    <row r="92" spans="1:5" s="9" customFormat="1" ht="25.5">
      <c r="A92" s="2"/>
      <c r="B92" s="6" t="s">
        <v>32</v>
      </c>
      <c r="C92" s="13">
        <f>SUM(C93:C95)</f>
        <v>242155.7</v>
      </c>
      <c r="D92" s="13">
        <f t="shared" ref="D92:E92" si="6">SUM(D93:D95)</f>
        <v>242442.89</v>
      </c>
      <c r="E92" s="13">
        <f t="shared" si="6"/>
        <v>-287.19000000000051</v>
      </c>
    </row>
    <row r="93" spans="1:5" s="3" customFormat="1" ht="12.75">
      <c r="A93" s="7"/>
      <c r="B93" s="8" t="s">
        <v>33</v>
      </c>
      <c r="C93" s="12">
        <f>C78</f>
        <v>6870.12</v>
      </c>
      <c r="D93" s="12">
        <f>D78</f>
        <v>6866.2</v>
      </c>
      <c r="E93" s="12">
        <f>C93-D93</f>
        <v>3.9200000000000728</v>
      </c>
    </row>
    <row r="94" spans="1:5" s="3" customFormat="1" ht="12.75">
      <c r="A94" s="7"/>
      <c r="B94" s="8" t="s">
        <v>34</v>
      </c>
      <c r="C94" s="12">
        <f>C80</f>
        <v>44653.01</v>
      </c>
      <c r="D94" s="12">
        <f>D80</f>
        <v>44973.02</v>
      </c>
      <c r="E94" s="12">
        <f>C94-D94</f>
        <v>-320.00999999999476</v>
      </c>
    </row>
    <row r="95" spans="1:5" s="3" customFormat="1" ht="12.75">
      <c r="A95" s="7"/>
      <c r="B95" s="8" t="s">
        <v>35</v>
      </c>
      <c r="C95" s="12">
        <f>C79</f>
        <v>190632.57</v>
      </c>
      <c r="D95" s="12">
        <f>D79</f>
        <v>190603.67</v>
      </c>
      <c r="E95" s="12">
        <f>C95-D95</f>
        <v>28.899999999994179</v>
      </c>
    </row>
    <row r="96" spans="1:5" s="9" customFormat="1" ht="12.75">
      <c r="A96" s="2"/>
      <c r="B96" s="6" t="s">
        <v>36</v>
      </c>
      <c r="C96" s="13">
        <f>C73-C92</f>
        <v>695013.7100000002</v>
      </c>
      <c r="D96" s="13">
        <f>D73-D92</f>
        <v>706943.1100000001</v>
      </c>
      <c r="E96" s="13">
        <f>E73-E92</f>
        <v>-11929.399999999967</v>
      </c>
    </row>
    <row r="97" spans="1:5" s="9" customFormat="1" ht="12.75">
      <c r="A97" s="2"/>
      <c r="B97" s="6" t="s">
        <v>37</v>
      </c>
      <c r="C97" s="13"/>
      <c r="D97" s="13"/>
      <c r="E97" s="13">
        <f>E70+E96</f>
        <v>158618.63000000003</v>
      </c>
    </row>
    <row r="100" spans="1:5" s="1" customFormat="1" ht="36.75" customHeight="1">
      <c r="A100" s="14" t="s">
        <v>5</v>
      </c>
      <c r="B100" s="14"/>
      <c r="C100" s="14"/>
      <c r="D100" s="14"/>
      <c r="E100" s="14"/>
    </row>
    <row r="101" spans="1:5" s="1" customFormat="1" ht="22.5" customHeight="1">
      <c r="A101" s="15" t="s">
        <v>25</v>
      </c>
      <c r="B101" s="15"/>
      <c r="C101" s="15"/>
      <c r="D101" s="15"/>
      <c r="E101" s="15"/>
    </row>
    <row r="102" spans="1:5" s="3" customFormat="1" ht="27.75" customHeight="1">
      <c r="A102" s="2" t="s">
        <v>6</v>
      </c>
      <c r="B102" s="2" t="s">
        <v>7</v>
      </c>
      <c r="C102" s="2" t="s">
        <v>8</v>
      </c>
      <c r="D102" s="2" t="s">
        <v>9</v>
      </c>
      <c r="E102" s="2" t="s">
        <v>10</v>
      </c>
    </row>
    <row r="103" spans="1:5" s="9" customFormat="1" ht="25.5">
      <c r="A103" s="2">
        <v>1</v>
      </c>
      <c r="B103" s="5" t="s">
        <v>11</v>
      </c>
      <c r="C103" s="16"/>
      <c r="D103" s="16"/>
      <c r="E103" s="16"/>
    </row>
    <row r="104" spans="1:5" s="3" customFormat="1" ht="12.75">
      <c r="A104" s="7"/>
      <c r="B104" s="8" t="s">
        <v>12</v>
      </c>
      <c r="C104" s="17"/>
      <c r="D104" s="17"/>
      <c r="E104" s="17">
        <v>0</v>
      </c>
    </row>
    <row r="105" spans="1:5" s="3" customFormat="1" ht="12.75">
      <c r="A105" s="7"/>
      <c r="B105" s="8" t="s">
        <v>13</v>
      </c>
      <c r="C105" s="17"/>
      <c r="D105" s="17"/>
      <c r="E105" s="17">
        <v>0</v>
      </c>
    </row>
    <row r="106" spans="1:5" s="9" customFormat="1" ht="12.75">
      <c r="A106" s="2">
        <v>2</v>
      </c>
      <c r="B106" s="6" t="s">
        <v>23</v>
      </c>
      <c r="C106" s="18">
        <f>SUM(C107:C114)</f>
        <v>777266.26</v>
      </c>
      <c r="D106" s="18">
        <f>SUM(D107:D114)</f>
        <v>340890.01</v>
      </c>
      <c r="E106" s="18">
        <f>C106-D106</f>
        <v>436376.25</v>
      </c>
    </row>
    <row r="107" spans="1:5" s="3" customFormat="1" ht="12.75">
      <c r="A107" s="7"/>
      <c r="B107" s="8" t="s">
        <v>14</v>
      </c>
      <c r="C107" s="19">
        <v>659508</v>
      </c>
      <c r="D107" s="19">
        <f>255680.74</f>
        <v>255680.74</v>
      </c>
      <c r="E107" s="19">
        <f>C107-D107</f>
        <v>403827.26</v>
      </c>
    </row>
    <row r="108" spans="1:5" s="3" customFormat="1" ht="12.75">
      <c r="A108" s="7"/>
      <c r="B108" s="8" t="s">
        <v>15</v>
      </c>
      <c r="C108" s="20"/>
      <c r="D108" s="20"/>
      <c r="E108" s="20"/>
    </row>
    <row r="109" spans="1:5" s="3" customFormat="1" ht="17.25" customHeight="1">
      <c r="A109" s="7"/>
      <c r="B109" s="8" t="s">
        <v>16</v>
      </c>
      <c r="C109" s="20"/>
      <c r="D109" s="20"/>
      <c r="E109" s="20"/>
    </row>
    <row r="110" spans="1:5" s="3" customFormat="1" ht="17.25" customHeight="1">
      <c r="A110" s="7"/>
      <c r="B110" s="8" t="s">
        <v>17</v>
      </c>
      <c r="C110" s="21"/>
      <c r="D110" s="21"/>
      <c r="E110" s="21"/>
    </row>
    <row r="111" spans="1:5" s="3" customFormat="1" ht="17.25" customHeight="1">
      <c r="A111" s="7"/>
      <c r="B111" s="8" t="s">
        <v>18</v>
      </c>
      <c r="C111" s="17">
        <v>3064.72</v>
      </c>
      <c r="D111" s="17">
        <v>2223.66</v>
      </c>
      <c r="E111" s="17">
        <f>C111-D111</f>
        <v>841.06</v>
      </c>
    </row>
    <row r="112" spans="1:5" s="3" customFormat="1" ht="12.75">
      <c r="A112" s="7"/>
      <c r="B112" s="8" t="s">
        <v>19</v>
      </c>
      <c r="C112" s="17">
        <v>93818.65</v>
      </c>
      <c r="D112" s="17">
        <v>67881.88</v>
      </c>
      <c r="E112" s="17">
        <f t="shared" ref="E112:E120" si="7">C112-D112</f>
        <v>25936.76999999999</v>
      </c>
    </row>
    <row r="113" spans="1:5" s="3" customFormat="1" ht="12.75">
      <c r="A113" s="7"/>
      <c r="B113" s="8" t="s">
        <v>4</v>
      </c>
      <c r="C113" s="17">
        <v>20874.89</v>
      </c>
      <c r="D113" s="17">
        <v>15103.73</v>
      </c>
      <c r="E113" s="17">
        <f t="shared" si="7"/>
        <v>5771.16</v>
      </c>
    </row>
    <row r="114" spans="1:5" s="3" customFormat="1" ht="12.75">
      <c r="A114" s="7"/>
      <c r="B114" s="8" t="s">
        <v>20</v>
      </c>
      <c r="C114" s="17"/>
      <c r="D114" s="17"/>
      <c r="E114" s="17">
        <f t="shared" si="7"/>
        <v>0</v>
      </c>
    </row>
    <row r="115" spans="1:5" s="9" customFormat="1" ht="25.5">
      <c r="A115" s="2">
        <v>3</v>
      </c>
      <c r="B115" s="6" t="s">
        <v>24</v>
      </c>
      <c r="C115" s="16">
        <f>SUM(C116:C120)</f>
        <v>716723.74</v>
      </c>
      <c r="D115" s="16">
        <f>SUM(D116:D120)</f>
        <v>525605.04</v>
      </c>
      <c r="E115" s="16">
        <f t="shared" si="7"/>
        <v>191118.69999999995</v>
      </c>
    </row>
    <row r="116" spans="1:5" s="3" customFormat="1" ht="12.75">
      <c r="A116" s="7"/>
      <c r="B116" s="8" t="s">
        <v>1</v>
      </c>
      <c r="C116" s="17">
        <v>12017.94</v>
      </c>
      <c r="D116" s="17">
        <v>8020.7</v>
      </c>
      <c r="E116" s="17">
        <f t="shared" si="7"/>
        <v>3997.2400000000007</v>
      </c>
    </row>
    <row r="117" spans="1:5" s="3" customFormat="1" ht="12.75">
      <c r="A117" s="7"/>
      <c r="B117" s="8" t="s">
        <v>2</v>
      </c>
      <c r="C117" s="17">
        <v>10898.49</v>
      </c>
      <c r="D117" s="17">
        <v>7214.46</v>
      </c>
      <c r="E117" s="17">
        <f t="shared" si="7"/>
        <v>3684.0299999999997</v>
      </c>
    </row>
    <row r="118" spans="1:5" s="3" customFormat="1" ht="12.75">
      <c r="A118" s="7"/>
      <c r="B118" s="8" t="s">
        <v>3</v>
      </c>
      <c r="C118" s="17">
        <v>40207.919999999998</v>
      </c>
      <c r="D118" s="17">
        <v>27502.06</v>
      </c>
      <c r="E118" s="17">
        <f t="shared" si="7"/>
        <v>12705.859999999997</v>
      </c>
    </row>
    <row r="119" spans="1:5" s="3" customFormat="1" ht="12.75">
      <c r="A119" s="7"/>
      <c r="B119" s="8" t="s">
        <v>0</v>
      </c>
      <c r="C119" s="17">
        <v>15176.86</v>
      </c>
      <c r="D119" s="17">
        <v>10485.9</v>
      </c>
      <c r="E119" s="17">
        <f t="shared" si="7"/>
        <v>4690.9600000000009</v>
      </c>
    </row>
    <row r="120" spans="1:5" s="3" customFormat="1" ht="12.75">
      <c r="A120" s="7"/>
      <c r="B120" s="8" t="s">
        <v>21</v>
      </c>
      <c r="C120" s="17">
        <v>638422.53</v>
      </c>
      <c r="D120" s="17">
        <v>472381.92</v>
      </c>
      <c r="E120" s="17">
        <f t="shared" si="7"/>
        <v>166040.61000000004</v>
      </c>
    </row>
    <row r="121" spans="1:5" s="9" customFormat="1" ht="25.5">
      <c r="A121" s="2">
        <v>4</v>
      </c>
      <c r="B121" s="5" t="s">
        <v>22</v>
      </c>
      <c r="C121" s="22"/>
      <c r="D121" s="22"/>
      <c r="E121" s="16">
        <f>E122+E123</f>
        <v>627494.94999999995</v>
      </c>
    </row>
    <row r="122" spans="1:5" s="3" customFormat="1" ht="12.75">
      <c r="A122" s="7"/>
      <c r="B122" s="8" t="s">
        <v>12</v>
      </c>
      <c r="C122" s="23"/>
      <c r="D122" s="23"/>
      <c r="E122" s="24">
        <f>E116+E117+E118+E119+E120</f>
        <v>191118.70000000004</v>
      </c>
    </row>
    <row r="123" spans="1:5" s="3" customFormat="1" ht="12.75">
      <c r="A123" s="7"/>
      <c r="B123" s="8" t="s">
        <v>13</v>
      </c>
      <c r="C123" s="10"/>
      <c r="D123" s="10"/>
      <c r="E123" s="11">
        <f>E107+E111+E112+E113+E114</f>
        <v>436376.24999999994</v>
      </c>
    </row>
    <row r="124" spans="1:5" s="1" customFormat="1">
      <c r="A124" s="4"/>
    </row>
    <row r="125" spans="1:5" s="9" customFormat="1" ht="25.5">
      <c r="A125" s="2"/>
      <c r="B125" s="6" t="s">
        <v>32</v>
      </c>
      <c r="C125" s="13">
        <f>SUM(C126:C128)</f>
        <v>117758.26</v>
      </c>
      <c r="D125" s="13">
        <f t="shared" ref="D125:E125" si="8">SUM(D126:D128)</f>
        <v>85209.27</v>
      </c>
      <c r="E125" s="13">
        <f t="shared" si="8"/>
        <v>32548.989999999991</v>
      </c>
    </row>
    <row r="126" spans="1:5" s="3" customFormat="1" ht="12.75">
      <c r="A126" s="7"/>
      <c r="B126" s="8" t="s">
        <v>33</v>
      </c>
      <c r="C126" s="12">
        <f>C111</f>
        <v>3064.72</v>
      </c>
      <c r="D126" s="12">
        <f>D111</f>
        <v>2223.66</v>
      </c>
      <c r="E126" s="12">
        <f>C126-D126</f>
        <v>841.06</v>
      </c>
    </row>
    <row r="127" spans="1:5" s="3" customFormat="1" ht="12.75">
      <c r="A127" s="7"/>
      <c r="B127" s="8" t="s">
        <v>34</v>
      </c>
      <c r="C127" s="12">
        <f>C113</f>
        <v>20874.89</v>
      </c>
      <c r="D127" s="12">
        <f>D113</f>
        <v>15103.73</v>
      </c>
      <c r="E127" s="12">
        <f>C127-D127</f>
        <v>5771.16</v>
      </c>
    </row>
    <row r="128" spans="1:5" s="3" customFormat="1" ht="12.75">
      <c r="A128" s="7"/>
      <c r="B128" s="8" t="s">
        <v>35</v>
      </c>
      <c r="C128" s="12">
        <f>C112</f>
        <v>93818.65</v>
      </c>
      <c r="D128" s="12">
        <f>D112</f>
        <v>67881.88</v>
      </c>
      <c r="E128" s="12">
        <f>C128-D128</f>
        <v>25936.76999999999</v>
      </c>
    </row>
    <row r="129" spans="1:5" s="9" customFormat="1" ht="12.75">
      <c r="A129" s="2"/>
      <c r="B129" s="6" t="s">
        <v>36</v>
      </c>
      <c r="C129" s="13">
        <f>C106-C125</f>
        <v>659508</v>
      </c>
      <c r="D129" s="13">
        <f t="shared" ref="D129:E129" si="9">D106-D125</f>
        <v>255680.74</v>
      </c>
      <c r="E129" s="13">
        <f t="shared" si="9"/>
        <v>403827.26</v>
      </c>
    </row>
    <row r="130" spans="1:5" s="9" customFormat="1" ht="12.75">
      <c r="A130" s="2"/>
      <c r="B130" s="6" t="s">
        <v>37</v>
      </c>
      <c r="C130" s="13"/>
      <c r="D130" s="13"/>
      <c r="E130" s="13">
        <f>E103+E129</f>
        <v>403827.26</v>
      </c>
    </row>
    <row r="133" spans="1:5" s="1" customFormat="1" ht="36.75" customHeight="1">
      <c r="A133" s="14" t="s">
        <v>29</v>
      </c>
      <c r="B133" s="14"/>
      <c r="C133" s="14"/>
      <c r="D133" s="14"/>
      <c r="E133" s="14"/>
    </row>
    <row r="134" spans="1:5" s="1" customFormat="1" ht="22.5" customHeight="1">
      <c r="A134" s="15" t="s">
        <v>25</v>
      </c>
      <c r="B134" s="15"/>
      <c r="C134" s="15"/>
      <c r="D134" s="15"/>
      <c r="E134" s="15"/>
    </row>
    <row r="135" spans="1:5" s="3" customFormat="1" ht="27.75" customHeight="1">
      <c r="A135" s="2" t="s">
        <v>6</v>
      </c>
      <c r="B135" s="2" t="s">
        <v>7</v>
      </c>
      <c r="C135" s="2" t="s">
        <v>8</v>
      </c>
      <c r="D135" s="2" t="s">
        <v>9</v>
      </c>
      <c r="E135" s="2" t="s">
        <v>10</v>
      </c>
    </row>
    <row r="136" spans="1:5" s="9" customFormat="1" ht="25.5">
      <c r="A136" s="2">
        <v>1</v>
      </c>
      <c r="B136" s="5" t="s">
        <v>11</v>
      </c>
      <c r="C136" s="16"/>
      <c r="D136" s="16"/>
      <c r="E136" s="16">
        <f>E137+E138</f>
        <v>234860.83000000002</v>
      </c>
    </row>
    <row r="137" spans="1:5" s="3" customFormat="1" ht="12.75">
      <c r="A137" s="7"/>
      <c r="B137" s="8" t="s">
        <v>12</v>
      </c>
      <c r="C137" s="17"/>
      <c r="D137" s="17"/>
      <c r="E137" s="17">
        <f>96589.16-13733.55+9724.2-6267.42+12834.86-129.55+20229.65-2365.75+30796.09-4470.33+3.75-1.8</f>
        <v>143209.31000000003</v>
      </c>
    </row>
    <row r="138" spans="1:5" s="3" customFormat="1" ht="12.75">
      <c r="A138" s="7"/>
      <c r="B138" s="8" t="s">
        <v>13</v>
      </c>
      <c r="C138" s="17"/>
      <c r="D138" s="17"/>
      <c r="E138" s="17">
        <f>2135.52-83.43+68629.17-1831.84+758.25-11.82+5066.74-79.43+3.75-1.8+17649.3-582.89</f>
        <v>91651.520000000004</v>
      </c>
    </row>
    <row r="139" spans="1:5" s="9" customFormat="1" ht="12.75">
      <c r="A139" s="2">
        <v>2</v>
      </c>
      <c r="B139" s="6" t="s">
        <v>23</v>
      </c>
      <c r="C139" s="18">
        <f>SUM(C140:C147)</f>
        <v>1100027.27</v>
      </c>
      <c r="D139" s="18">
        <f>SUM(D140:D147)</f>
        <v>1107769.8099999998</v>
      </c>
      <c r="E139" s="18">
        <f>C139-D139</f>
        <v>-7742.5399999998044</v>
      </c>
    </row>
    <row r="140" spans="1:5" s="3" customFormat="1" ht="12.75">
      <c r="A140" s="7"/>
      <c r="B140" s="8" t="s">
        <v>14</v>
      </c>
      <c r="C140" s="19">
        <v>777167.2</v>
      </c>
      <c r="D140" s="19">
        <v>784411.46</v>
      </c>
      <c r="E140" s="19">
        <f>C140-D140</f>
        <v>-7244.2600000000093</v>
      </c>
    </row>
    <row r="141" spans="1:5" s="3" customFormat="1" ht="12.75">
      <c r="A141" s="7"/>
      <c r="B141" s="8" t="s">
        <v>15</v>
      </c>
      <c r="C141" s="20"/>
      <c r="D141" s="20"/>
      <c r="E141" s="20"/>
    </row>
    <row r="142" spans="1:5" s="3" customFormat="1" ht="17.25" customHeight="1">
      <c r="A142" s="7"/>
      <c r="B142" s="8" t="s">
        <v>16</v>
      </c>
      <c r="C142" s="20"/>
      <c r="D142" s="20"/>
      <c r="E142" s="20"/>
    </row>
    <row r="143" spans="1:5" s="3" customFormat="1" ht="17.25" customHeight="1">
      <c r="A143" s="7"/>
      <c r="B143" s="8" t="s">
        <v>17</v>
      </c>
      <c r="C143" s="21"/>
      <c r="D143" s="21"/>
      <c r="E143" s="21"/>
    </row>
    <row r="144" spans="1:5" s="3" customFormat="1" ht="17.25" customHeight="1">
      <c r="A144" s="7"/>
      <c r="B144" s="8" t="s">
        <v>18</v>
      </c>
      <c r="C144" s="17">
        <v>8239.7999999999993</v>
      </c>
      <c r="D144" s="17">
        <v>8374.11</v>
      </c>
      <c r="E144" s="17">
        <f>C144-D144</f>
        <v>-134.31000000000131</v>
      </c>
    </row>
    <row r="145" spans="1:5" s="3" customFormat="1" ht="12.75">
      <c r="A145" s="7"/>
      <c r="B145" s="8" t="s">
        <v>19</v>
      </c>
      <c r="C145" s="17">
        <v>228648.17</v>
      </c>
      <c r="D145" s="17">
        <v>228308.6</v>
      </c>
      <c r="E145" s="17">
        <f t="shared" ref="E145:E153" si="10">C145-D145</f>
        <v>339.57000000000698</v>
      </c>
    </row>
    <row r="146" spans="1:5" s="3" customFormat="1" ht="12.75">
      <c r="A146" s="7"/>
      <c r="B146" s="8" t="s">
        <v>4</v>
      </c>
      <c r="C146" s="17">
        <v>53558.1</v>
      </c>
      <c r="D146" s="17">
        <f>1.93+54651.21</f>
        <v>54653.14</v>
      </c>
      <c r="E146" s="17">
        <f t="shared" si="10"/>
        <v>-1095.0400000000009</v>
      </c>
    </row>
    <row r="147" spans="1:5" s="3" customFormat="1" ht="12.75">
      <c r="A147" s="7"/>
      <c r="B147" s="8" t="s">
        <v>20</v>
      </c>
      <c r="C147" s="17">
        <v>32414</v>
      </c>
      <c r="D147" s="17">
        <v>32022.5</v>
      </c>
      <c r="E147" s="17">
        <f t="shared" si="10"/>
        <v>391.5</v>
      </c>
    </row>
    <row r="148" spans="1:5" s="9" customFormat="1" ht="25.5">
      <c r="A148" s="2">
        <v>3</v>
      </c>
      <c r="B148" s="6" t="s">
        <v>24</v>
      </c>
      <c r="C148" s="16">
        <f>SUM(C149:C153)</f>
        <v>1251807.22</v>
      </c>
      <c r="D148" s="16">
        <f>SUM(D149:D153)</f>
        <v>1295853.95</v>
      </c>
      <c r="E148" s="16">
        <f t="shared" si="10"/>
        <v>-44046.729999999981</v>
      </c>
    </row>
    <row r="149" spans="1:5" s="3" customFormat="1" ht="12.75">
      <c r="A149" s="7"/>
      <c r="B149" s="8" t="s">
        <v>1</v>
      </c>
      <c r="C149" s="17">
        <v>149626.29</v>
      </c>
      <c r="D149" s="17">
        <v>145875.67000000001</v>
      </c>
      <c r="E149" s="17">
        <f t="shared" si="10"/>
        <v>3750.6199999999953</v>
      </c>
    </row>
    <row r="150" spans="1:5" s="3" customFormat="1" ht="12.75">
      <c r="A150" s="7"/>
      <c r="B150" s="8" t="s">
        <v>2</v>
      </c>
      <c r="C150" s="17">
        <v>138375.09</v>
      </c>
      <c r="D150" s="17">
        <v>138305.71</v>
      </c>
      <c r="E150" s="17">
        <f t="shared" si="10"/>
        <v>69.380000000004657</v>
      </c>
    </row>
    <row r="151" spans="1:5" s="3" customFormat="1" ht="12.75">
      <c r="A151" s="7"/>
      <c r="B151" s="8" t="s">
        <v>3</v>
      </c>
      <c r="C151" s="17">
        <v>368871.34</v>
      </c>
      <c r="D151" s="17">
        <v>362191.54</v>
      </c>
      <c r="E151" s="17">
        <f t="shared" si="10"/>
        <v>6679.8000000000466</v>
      </c>
    </row>
    <row r="152" spans="1:5" s="3" customFormat="1" ht="12.75">
      <c r="A152" s="7"/>
      <c r="B152" s="8" t="s">
        <v>0</v>
      </c>
      <c r="C152" s="17">
        <v>141913.54</v>
      </c>
      <c r="D152" s="17">
        <v>144772.94</v>
      </c>
      <c r="E152" s="17">
        <f t="shared" si="10"/>
        <v>-2859.3999999999942</v>
      </c>
    </row>
    <row r="153" spans="1:5" s="3" customFormat="1" ht="12.75">
      <c r="A153" s="7"/>
      <c r="B153" s="8" t="s">
        <v>21</v>
      </c>
      <c r="C153" s="17">
        <v>453020.96</v>
      </c>
      <c r="D153" s="17">
        <v>504708.09</v>
      </c>
      <c r="E153" s="17">
        <f t="shared" si="10"/>
        <v>-51687.130000000005</v>
      </c>
    </row>
    <row r="154" spans="1:5" s="9" customFormat="1" ht="25.5">
      <c r="A154" s="2">
        <v>4</v>
      </c>
      <c r="B154" s="5" t="s">
        <v>22</v>
      </c>
      <c r="C154" s="22"/>
      <c r="D154" s="22"/>
      <c r="E154" s="16">
        <f>E155+E156</f>
        <v>183071.56000000006</v>
      </c>
    </row>
    <row r="155" spans="1:5" s="3" customFormat="1" ht="12.75">
      <c r="A155" s="7"/>
      <c r="B155" s="8" t="s">
        <v>12</v>
      </c>
      <c r="C155" s="23"/>
      <c r="D155" s="23"/>
      <c r="E155" s="24">
        <f>E149+E150+E151+E152+E153+E137</f>
        <v>99162.580000000075</v>
      </c>
    </row>
    <row r="156" spans="1:5" s="3" customFormat="1" ht="12.75">
      <c r="A156" s="7"/>
      <c r="B156" s="8" t="s">
        <v>13</v>
      </c>
      <c r="C156" s="23"/>
      <c r="D156" s="23"/>
      <c r="E156" s="24">
        <f>E140+E144+E145+E146+E147+E138</f>
        <v>83908.98</v>
      </c>
    </row>
    <row r="157" spans="1:5" s="1" customFormat="1">
      <c r="A157" s="4"/>
    </row>
    <row r="158" spans="1:5" s="9" customFormat="1" ht="25.5">
      <c r="A158" s="2"/>
      <c r="B158" s="6" t="s">
        <v>32</v>
      </c>
      <c r="C158" s="13">
        <f>SUM(C159:C161)</f>
        <v>290446.07</v>
      </c>
      <c r="D158" s="13">
        <f t="shared" ref="D158:E158" si="11">SUM(D159:D161)</f>
        <v>291335.84999999998</v>
      </c>
      <c r="E158" s="13">
        <f t="shared" si="11"/>
        <v>-889.7799999999952</v>
      </c>
    </row>
    <row r="159" spans="1:5" s="3" customFormat="1" ht="12.75">
      <c r="A159" s="7"/>
      <c r="B159" s="8" t="s">
        <v>33</v>
      </c>
      <c r="C159" s="12">
        <f>C144</f>
        <v>8239.7999999999993</v>
      </c>
      <c r="D159" s="12">
        <f>D144</f>
        <v>8374.11</v>
      </c>
      <c r="E159" s="12">
        <f>C159-D159</f>
        <v>-134.31000000000131</v>
      </c>
    </row>
    <row r="160" spans="1:5" s="3" customFormat="1" ht="12.75">
      <c r="A160" s="7"/>
      <c r="B160" s="8" t="s">
        <v>34</v>
      </c>
      <c r="C160" s="12">
        <f>C146</f>
        <v>53558.1</v>
      </c>
      <c r="D160" s="12">
        <f>D146</f>
        <v>54653.14</v>
      </c>
      <c r="E160" s="12">
        <f>C160-D160</f>
        <v>-1095.0400000000009</v>
      </c>
    </row>
    <row r="161" spans="1:5" s="3" customFormat="1" ht="12.75">
      <c r="A161" s="7"/>
      <c r="B161" s="8" t="s">
        <v>35</v>
      </c>
      <c r="C161" s="12">
        <f>C145</f>
        <v>228648.17</v>
      </c>
      <c r="D161" s="12">
        <f>D145</f>
        <v>228308.6</v>
      </c>
      <c r="E161" s="12">
        <f>C161-D161</f>
        <v>339.57000000000698</v>
      </c>
    </row>
    <row r="162" spans="1:5" s="9" customFormat="1" ht="12.75">
      <c r="A162" s="2"/>
      <c r="B162" s="6" t="s">
        <v>36</v>
      </c>
      <c r="C162" s="13">
        <f>C139-C158</f>
        <v>809581.2</v>
      </c>
      <c r="D162" s="13">
        <f>D139-D158</f>
        <v>816433.95999999985</v>
      </c>
      <c r="E162" s="13">
        <f>E139-E158</f>
        <v>-6852.7599999998092</v>
      </c>
    </row>
    <row r="163" spans="1:5" s="9" customFormat="1" ht="12.75">
      <c r="A163" s="2"/>
      <c r="B163" s="6" t="s">
        <v>37</v>
      </c>
      <c r="C163" s="13"/>
      <c r="D163" s="13"/>
      <c r="E163" s="13">
        <f>E136+E162</f>
        <v>228008.07000000021</v>
      </c>
    </row>
    <row r="166" spans="1:5" s="1" customFormat="1" ht="36.75" customHeight="1">
      <c r="A166" s="14" t="s">
        <v>30</v>
      </c>
      <c r="B166" s="14"/>
      <c r="C166" s="14"/>
      <c r="D166" s="14"/>
      <c r="E166" s="14"/>
    </row>
    <row r="167" spans="1:5" s="1" customFormat="1" ht="22.5" customHeight="1">
      <c r="A167" s="15" t="s">
        <v>25</v>
      </c>
      <c r="B167" s="15"/>
      <c r="C167" s="15"/>
      <c r="D167" s="15"/>
      <c r="E167" s="15"/>
    </row>
    <row r="168" spans="1:5" s="3" customFormat="1" ht="27.75" customHeight="1">
      <c r="A168" s="2" t="s">
        <v>6</v>
      </c>
      <c r="B168" s="2" t="s">
        <v>7</v>
      </c>
      <c r="C168" s="2" t="s">
        <v>8</v>
      </c>
      <c r="D168" s="2" t="s">
        <v>9</v>
      </c>
      <c r="E168" s="2" t="s">
        <v>10</v>
      </c>
    </row>
    <row r="169" spans="1:5" s="9" customFormat="1" ht="25.5">
      <c r="A169" s="2">
        <v>1</v>
      </c>
      <c r="B169" s="5" t="s">
        <v>11</v>
      </c>
      <c r="C169" s="16"/>
      <c r="D169" s="16"/>
      <c r="E169" s="16">
        <f>E170+E171</f>
        <v>142562.40999999997</v>
      </c>
    </row>
    <row r="170" spans="1:5" s="3" customFormat="1" ht="12.75">
      <c r="A170" s="7"/>
      <c r="B170" s="8" t="s">
        <v>12</v>
      </c>
      <c r="C170" s="17"/>
      <c r="D170" s="17"/>
      <c r="E170" s="17">
        <f>53410.74-1169.29+5376.45-877.35+5422.87-1061.56+7202.26-3424.45+19743.32-2880.41</f>
        <v>81742.579999999987</v>
      </c>
    </row>
    <row r="171" spans="1:5" s="3" customFormat="1" ht="12.75">
      <c r="A171" s="7"/>
      <c r="B171" s="8" t="s">
        <v>13</v>
      </c>
      <c r="C171" s="17"/>
      <c r="D171" s="17"/>
      <c r="E171" s="17">
        <f>2525.5-37.99+42936.15-476.52+484.79-6.22+3374.7-41.17+2.24-0.99+12268.21-208.87</f>
        <v>60819.83</v>
      </c>
    </row>
    <row r="172" spans="1:5" s="9" customFormat="1" ht="12.75">
      <c r="A172" s="2">
        <v>2</v>
      </c>
      <c r="B172" s="6" t="s">
        <v>23</v>
      </c>
      <c r="C172" s="18">
        <f>SUM(C173:C180)</f>
        <v>604714.89</v>
      </c>
      <c r="D172" s="18">
        <f>SUM(D173:D180)</f>
        <v>612279.69999999995</v>
      </c>
      <c r="E172" s="18">
        <f>C172-D172</f>
        <v>-7564.8099999999395</v>
      </c>
    </row>
    <row r="173" spans="1:5" s="3" customFormat="1" ht="12.75">
      <c r="A173" s="7"/>
      <c r="B173" s="8" t="s">
        <v>14</v>
      </c>
      <c r="C173" s="19">
        <v>424058.37</v>
      </c>
      <c r="D173" s="19">
        <v>429040.57</v>
      </c>
      <c r="E173" s="19">
        <f>C173-D173</f>
        <v>-4982.2000000000116</v>
      </c>
    </row>
    <row r="174" spans="1:5" s="3" customFormat="1" ht="12.75">
      <c r="A174" s="7"/>
      <c r="B174" s="8" t="s">
        <v>15</v>
      </c>
      <c r="C174" s="20"/>
      <c r="D174" s="20"/>
      <c r="E174" s="20"/>
    </row>
    <row r="175" spans="1:5" s="3" customFormat="1" ht="17.25" customHeight="1">
      <c r="A175" s="7"/>
      <c r="B175" s="8" t="s">
        <v>16</v>
      </c>
      <c r="C175" s="20"/>
      <c r="D175" s="20"/>
      <c r="E175" s="20"/>
    </row>
    <row r="176" spans="1:5" s="3" customFormat="1" ht="17.25" customHeight="1">
      <c r="A176" s="7"/>
      <c r="B176" s="8" t="s">
        <v>17</v>
      </c>
      <c r="C176" s="21"/>
      <c r="D176" s="21"/>
      <c r="E176" s="21"/>
    </row>
    <row r="177" spans="1:5" s="3" customFormat="1" ht="17.25" customHeight="1">
      <c r="A177" s="7"/>
      <c r="B177" s="8" t="s">
        <v>18</v>
      </c>
      <c r="C177" s="17">
        <v>4495.75</v>
      </c>
      <c r="D177" s="17">
        <v>4589.4799999999996</v>
      </c>
      <c r="E177" s="17">
        <f>C177-D177</f>
        <v>-93.729999999999563</v>
      </c>
    </row>
    <row r="178" spans="1:5" s="3" customFormat="1" ht="12.75">
      <c r="A178" s="7"/>
      <c r="B178" s="8" t="s">
        <v>19</v>
      </c>
      <c r="C178" s="17">
        <v>124761</v>
      </c>
      <c r="D178" s="17">
        <v>125878.03</v>
      </c>
      <c r="E178" s="17">
        <f t="shared" ref="E178:E186" si="12">C178-D178</f>
        <v>-1117.0299999999988</v>
      </c>
    </row>
    <row r="179" spans="1:5" s="3" customFormat="1" ht="12.75">
      <c r="A179" s="7"/>
      <c r="B179" s="8" t="s">
        <v>4</v>
      </c>
      <c r="C179" s="17">
        <v>29223.77</v>
      </c>
      <c r="D179" s="17">
        <f>1.23+30110.41</f>
        <v>30111.64</v>
      </c>
      <c r="E179" s="17">
        <f t="shared" si="12"/>
        <v>-887.86999999999898</v>
      </c>
    </row>
    <row r="180" spans="1:5" s="3" customFormat="1" ht="12.75">
      <c r="A180" s="7"/>
      <c r="B180" s="8" t="s">
        <v>20</v>
      </c>
      <c r="C180" s="17">
        <v>22176</v>
      </c>
      <c r="D180" s="17">
        <v>22659.98</v>
      </c>
      <c r="E180" s="17">
        <f t="shared" si="12"/>
        <v>-483.97999999999956</v>
      </c>
    </row>
    <row r="181" spans="1:5" s="9" customFormat="1" ht="25.5">
      <c r="A181" s="2">
        <v>3</v>
      </c>
      <c r="B181" s="6" t="s">
        <v>24</v>
      </c>
      <c r="C181" s="16">
        <f>SUM(C182:C186)</f>
        <v>800803.95</v>
      </c>
      <c r="D181" s="16">
        <f>SUM(D182:D186)</f>
        <v>812998.22</v>
      </c>
      <c r="E181" s="16">
        <f t="shared" si="12"/>
        <v>-12194.270000000019</v>
      </c>
    </row>
    <row r="182" spans="1:5" s="3" customFormat="1" ht="12.75">
      <c r="A182" s="7"/>
      <c r="B182" s="8" t="s">
        <v>1</v>
      </c>
      <c r="C182" s="17">
        <v>91628.51</v>
      </c>
      <c r="D182" s="17">
        <v>86722.04</v>
      </c>
      <c r="E182" s="17">
        <f t="shared" si="12"/>
        <v>4906.4700000000012</v>
      </c>
    </row>
    <row r="183" spans="1:5" s="3" customFormat="1" ht="12.75">
      <c r="A183" s="7"/>
      <c r="B183" s="8" t="s">
        <v>2</v>
      </c>
      <c r="C183" s="17">
        <v>87357.84</v>
      </c>
      <c r="D183" s="17">
        <v>83988.4</v>
      </c>
      <c r="E183" s="17">
        <f t="shared" si="12"/>
        <v>3369.4400000000023</v>
      </c>
    </row>
    <row r="184" spans="1:5" s="3" customFormat="1" ht="12.75">
      <c r="A184" s="7"/>
      <c r="B184" s="8" t="s">
        <v>3</v>
      </c>
      <c r="C184" s="17">
        <v>221342.63</v>
      </c>
      <c r="D184" s="17">
        <v>216818.35</v>
      </c>
      <c r="E184" s="17">
        <f t="shared" si="12"/>
        <v>4524.2799999999988</v>
      </c>
    </row>
    <row r="185" spans="1:5" s="3" customFormat="1" ht="12.75">
      <c r="A185" s="7"/>
      <c r="B185" s="8" t="s">
        <v>0</v>
      </c>
      <c r="C185" s="17">
        <v>108778.04</v>
      </c>
      <c r="D185" s="17">
        <v>104016.68</v>
      </c>
      <c r="E185" s="17">
        <f t="shared" si="12"/>
        <v>4761.3600000000006</v>
      </c>
    </row>
    <row r="186" spans="1:5" s="3" customFormat="1" ht="12.75">
      <c r="A186" s="7"/>
      <c r="B186" s="8" t="s">
        <v>21</v>
      </c>
      <c r="C186" s="17">
        <v>291696.93</v>
      </c>
      <c r="D186" s="17">
        <v>321452.75</v>
      </c>
      <c r="E186" s="17">
        <f t="shared" si="12"/>
        <v>-29755.820000000007</v>
      </c>
    </row>
    <row r="187" spans="1:5" s="9" customFormat="1" ht="25.5">
      <c r="A187" s="2">
        <v>4</v>
      </c>
      <c r="B187" s="5" t="s">
        <v>22</v>
      </c>
      <c r="C187" s="22"/>
      <c r="D187" s="22"/>
      <c r="E187" s="16">
        <f>E188+E189</f>
        <v>122803.32999999997</v>
      </c>
    </row>
    <row r="188" spans="1:5" s="3" customFormat="1" ht="12.75">
      <c r="A188" s="7"/>
      <c r="B188" s="8" t="s">
        <v>12</v>
      </c>
      <c r="C188" s="23"/>
      <c r="D188" s="23"/>
      <c r="E188" s="24">
        <f>E182+E183+E184+E185+E186+E170</f>
        <v>69548.309999999983</v>
      </c>
    </row>
    <row r="189" spans="1:5" s="3" customFormat="1" ht="12.75">
      <c r="A189" s="7"/>
      <c r="B189" s="8" t="s">
        <v>13</v>
      </c>
      <c r="C189" s="23"/>
      <c r="D189" s="23"/>
      <c r="E189" s="24">
        <f>E173+E177+E178+E179+E180+E171</f>
        <v>53255.01999999999</v>
      </c>
    </row>
    <row r="190" spans="1:5" s="1" customFormat="1">
      <c r="A190" s="4"/>
    </row>
    <row r="191" spans="1:5" s="9" customFormat="1" ht="38.25">
      <c r="A191" s="2"/>
      <c r="B191" s="6" t="s">
        <v>32</v>
      </c>
      <c r="C191" s="16">
        <f>SUM(C192:C194)</f>
        <v>158480.52000000002</v>
      </c>
      <c r="D191" s="16">
        <f t="shared" ref="D191:E191" si="13">SUM(D192:D194)</f>
        <v>160579.15</v>
      </c>
      <c r="E191" s="16">
        <f t="shared" si="13"/>
        <v>-2098.6299999999974</v>
      </c>
    </row>
    <row r="192" spans="1:5" s="3" customFormat="1" ht="12.75">
      <c r="A192" s="7"/>
      <c r="B192" s="8" t="s">
        <v>33</v>
      </c>
      <c r="C192" s="17">
        <f>C177</f>
        <v>4495.75</v>
      </c>
      <c r="D192" s="17">
        <f>D177</f>
        <v>4589.4799999999996</v>
      </c>
      <c r="E192" s="17">
        <f>C192-D192</f>
        <v>-93.729999999999563</v>
      </c>
    </row>
    <row r="193" spans="1:5" s="3" customFormat="1" ht="12.75">
      <c r="A193" s="7"/>
      <c r="B193" s="8" t="s">
        <v>34</v>
      </c>
      <c r="C193" s="17">
        <f>C179</f>
        <v>29223.77</v>
      </c>
      <c r="D193" s="17">
        <f>D179</f>
        <v>30111.64</v>
      </c>
      <c r="E193" s="17">
        <f>C193-D193</f>
        <v>-887.86999999999898</v>
      </c>
    </row>
    <row r="194" spans="1:5" s="3" customFormat="1" ht="12.75">
      <c r="A194" s="7"/>
      <c r="B194" s="8" t="s">
        <v>35</v>
      </c>
      <c r="C194" s="17">
        <f>C178</f>
        <v>124761</v>
      </c>
      <c r="D194" s="17">
        <f>D178</f>
        <v>125878.03</v>
      </c>
      <c r="E194" s="17">
        <f>C194-D194</f>
        <v>-1117.0299999999988</v>
      </c>
    </row>
    <row r="195" spans="1:5" s="9" customFormat="1" ht="12.75">
      <c r="A195" s="2"/>
      <c r="B195" s="6" t="s">
        <v>36</v>
      </c>
      <c r="C195" s="16">
        <f>C172-C191</f>
        <v>446234.37</v>
      </c>
      <c r="D195" s="16">
        <f>D172-D191</f>
        <v>451700.54999999993</v>
      </c>
      <c r="E195" s="16">
        <f>E172-E191</f>
        <v>-5466.1799999999421</v>
      </c>
    </row>
    <row r="196" spans="1:5" s="9" customFormat="1" ht="12.75">
      <c r="A196" s="2"/>
      <c r="B196" s="6" t="s">
        <v>37</v>
      </c>
      <c r="C196" s="16"/>
      <c r="D196" s="16"/>
      <c r="E196" s="16">
        <f>E169+E195</f>
        <v>137096.23000000004</v>
      </c>
    </row>
    <row r="199" spans="1:5" s="1" customFormat="1" ht="36.75" customHeight="1">
      <c r="A199" s="14" t="s">
        <v>31</v>
      </c>
      <c r="B199" s="14"/>
      <c r="C199" s="14"/>
      <c r="D199" s="14"/>
      <c r="E199" s="14"/>
    </row>
    <row r="200" spans="1:5" s="1" customFormat="1" ht="22.5" customHeight="1">
      <c r="A200" s="15" t="s">
        <v>25</v>
      </c>
      <c r="B200" s="15"/>
      <c r="C200" s="15"/>
      <c r="D200" s="15"/>
      <c r="E200" s="15"/>
    </row>
    <row r="201" spans="1:5" s="3" customFormat="1" ht="27.75" customHeight="1">
      <c r="A201" s="2" t="s">
        <v>6</v>
      </c>
      <c r="B201" s="2" t="s">
        <v>7</v>
      </c>
      <c r="C201" s="2" t="s">
        <v>8</v>
      </c>
      <c r="D201" s="2" t="s">
        <v>9</v>
      </c>
      <c r="E201" s="2" t="s">
        <v>10</v>
      </c>
    </row>
    <row r="202" spans="1:5" s="9" customFormat="1" ht="25.5">
      <c r="A202" s="2">
        <v>1</v>
      </c>
      <c r="B202" s="5" t="s">
        <v>11</v>
      </c>
      <c r="C202" s="16"/>
      <c r="D202" s="16"/>
      <c r="E202" s="16">
        <f>E203+E204</f>
        <v>455330.31</v>
      </c>
    </row>
    <row r="203" spans="1:5" s="3" customFormat="1" ht="12.75">
      <c r="A203" s="7"/>
      <c r="B203" s="8" t="s">
        <v>12</v>
      </c>
      <c r="C203" s="17"/>
      <c r="D203" s="17"/>
      <c r="E203" s="17">
        <f>152668.85-4747.28+13165.81-785.91+14910.49-636.02+15356.97-928.26+51540.18-540.58</f>
        <v>240004.25</v>
      </c>
    </row>
    <row r="204" spans="1:5" s="3" customFormat="1" ht="12.75">
      <c r="A204" s="7"/>
      <c r="B204" s="8" t="s">
        <v>13</v>
      </c>
      <c r="C204" s="17"/>
      <c r="D204" s="17"/>
      <c r="E204" s="17">
        <f>1343.08-1432.61+162550.56-2728.11+3656.05-15.74+10490.16-255.53+42765.21-1047.01</f>
        <v>215326.06</v>
      </c>
    </row>
    <row r="205" spans="1:5" s="9" customFormat="1" ht="12.75">
      <c r="A205" s="2">
        <v>2</v>
      </c>
      <c r="B205" s="6" t="s">
        <v>23</v>
      </c>
      <c r="C205" s="18">
        <f>SUM(C206:C213)</f>
        <v>2444905.6799999997</v>
      </c>
      <c r="D205" s="18">
        <f>SUM(D206:D213)</f>
        <v>2444396.44</v>
      </c>
      <c r="E205" s="18">
        <f>C205-D205</f>
        <v>509.23999999975786</v>
      </c>
    </row>
    <row r="206" spans="1:5" s="3" customFormat="1" ht="12.75">
      <c r="A206" s="7"/>
      <c r="B206" s="8" t="s">
        <v>14</v>
      </c>
      <c r="C206" s="19">
        <v>1799021.43</v>
      </c>
      <c r="D206" s="19">
        <v>1799519.43</v>
      </c>
      <c r="E206" s="19">
        <f>C206-D206</f>
        <v>-498</v>
      </c>
    </row>
    <row r="207" spans="1:5" s="3" customFormat="1" ht="12.75">
      <c r="A207" s="7"/>
      <c r="B207" s="8" t="s">
        <v>15</v>
      </c>
      <c r="C207" s="20"/>
      <c r="D207" s="20"/>
      <c r="E207" s="20"/>
    </row>
    <row r="208" spans="1:5" s="3" customFormat="1" ht="17.25" customHeight="1">
      <c r="A208" s="7"/>
      <c r="B208" s="8" t="s">
        <v>16</v>
      </c>
      <c r="C208" s="20"/>
      <c r="D208" s="20"/>
      <c r="E208" s="20"/>
    </row>
    <row r="209" spans="1:5" s="3" customFormat="1" ht="17.25" customHeight="1">
      <c r="A209" s="7"/>
      <c r="B209" s="8" t="s">
        <v>17</v>
      </c>
      <c r="C209" s="21"/>
      <c r="D209" s="21"/>
      <c r="E209" s="21"/>
    </row>
    <row r="210" spans="1:5" s="3" customFormat="1" ht="17.25" customHeight="1">
      <c r="A210" s="7"/>
      <c r="B210" s="8" t="s">
        <v>18</v>
      </c>
      <c r="C210" s="17">
        <v>15519.05</v>
      </c>
      <c r="D210" s="17">
        <v>14114.56</v>
      </c>
      <c r="E210" s="17">
        <f>C210-D210</f>
        <v>1404.4899999999998</v>
      </c>
    </row>
    <row r="211" spans="1:5" s="3" customFormat="1" ht="12.75">
      <c r="A211" s="7"/>
      <c r="B211" s="8" t="s">
        <v>19</v>
      </c>
      <c r="C211" s="17">
        <v>469385.19</v>
      </c>
      <c r="D211" s="17">
        <v>469329.58</v>
      </c>
      <c r="E211" s="17">
        <f t="shared" ref="E211:E219" si="14">C211-D211</f>
        <v>55.60999999998603</v>
      </c>
    </row>
    <row r="212" spans="1:5" s="3" customFormat="1" ht="12.75">
      <c r="A212" s="7"/>
      <c r="B212" s="8" t="s">
        <v>4</v>
      </c>
      <c r="C212" s="17">
        <v>109910.01</v>
      </c>
      <c r="D212" s="17">
        <v>110803.39</v>
      </c>
      <c r="E212" s="17">
        <f t="shared" si="14"/>
        <v>-893.38000000000466</v>
      </c>
    </row>
    <row r="213" spans="1:5" s="3" customFormat="1" ht="12.75">
      <c r="A213" s="7"/>
      <c r="B213" s="8" t="s">
        <v>20</v>
      </c>
      <c r="C213" s="17">
        <v>51070</v>
      </c>
      <c r="D213" s="17">
        <f>3379.7+47249.78</f>
        <v>50629.479999999996</v>
      </c>
      <c r="E213" s="17">
        <f t="shared" si="14"/>
        <v>440.52000000000407</v>
      </c>
    </row>
    <row r="214" spans="1:5" s="9" customFormat="1" ht="25.5">
      <c r="A214" s="2">
        <v>3</v>
      </c>
      <c r="B214" s="6" t="s">
        <v>24</v>
      </c>
      <c r="C214" s="16">
        <f>SUM(C215:C219)</f>
        <v>3490685.51</v>
      </c>
      <c r="D214" s="16">
        <f>SUM(D215:D219)</f>
        <v>3406544.0199999996</v>
      </c>
      <c r="E214" s="16">
        <f t="shared" si="14"/>
        <v>84141.490000000224</v>
      </c>
    </row>
    <row r="215" spans="1:5" s="3" customFormat="1" ht="12.75">
      <c r="A215" s="7"/>
      <c r="B215" s="8" t="s">
        <v>1</v>
      </c>
      <c r="C215" s="17">
        <v>261312.48</v>
      </c>
      <c r="D215" s="17">
        <v>246674.27</v>
      </c>
      <c r="E215" s="17">
        <f t="shared" si="14"/>
        <v>14638.210000000021</v>
      </c>
    </row>
    <row r="216" spans="1:5" s="3" customFormat="1" ht="12.75">
      <c r="A216" s="7"/>
      <c r="B216" s="8" t="s">
        <v>2</v>
      </c>
      <c r="C216" s="17">
        <v>236245.39</v>
      </c>
      <c r="D216" s="17">
        <v>227307.4</v>
      </c>
      <c r="E216" s="17">
        <f t="shared" si="14"/>
        <v>8937.9900000000198</v>
      </c>
    </row>
    <row r="217" spans="1:5" s="3" customFormat="1" ht="12.75">
      <c r="A217" s="7"/>
      <c r="B217" s="8" t="s">
        <v>3</v>
      </c>
      <c r="C217" s="17">
        <v>623111.77</v>
      </c>
      <c r="D217" s="17">
        <v>606426.68999999994</v>
      </c>
      <c r="E217" s="17">
        <f t="shared" si="14"/>
        <v>16685.080000000075</v>
      </c>
    </row>
    <row r="218" spans="1:5" s="3" customFormat="1" ht="12.75">
      <c r="A218" s="7"/>
      <c r="B218" s="8" t="s">
        <v>0</v>
      </c>
      <c r="C218" s="17">
        <v>263769.18</v>
      </c>
      <c r="D218" s="17">
        <v>252519.47</v>
      </c>
      <c r="E218" s="17">
        <f t="shared" si="14"/>
        <v>11249.709999999992</v>
      </c>
    </row>
    <row r="219" spans="1:5" s="3" customFormat="1" ht="12.75">
      <c r="A219" s="7"/>
      <c r="B219" s="8" t="s">
        <v>21</v>
      </c>
      <c r="C219" s="17">
        <v>2106246.69</v>
      </c>
      <c r="D219" s="17">
        <v>2073616.19</v>
      </c>
      <c r="E219" s="17">
        <f t="shared" si="14"/>
        <v>32630.5</v>
      </c>
    </row>
    <row r="220" spans="1:5" s="9" customFormat="1" ht="25.5">
      <c r="A220" s="2">
        <v>4</v>
      </c>
      <c r="B220" s="5" t="s">
        <v>22</v>
      </c>
      <c r="C220" s="22"/>
      <c r="D220" s="22"/>
      <c r="E220" s="16">
        <f>E221+E222</f>
        <v>539981.04</v>
      </c>
    </row>
    <row r="221" spans="1:5" s="3" customFormat="1" ht="12.75">
      <c r="A221" s="7"/>
      <c r="B221" s="8" t="s">
        <v>12</v>
      </c>
      <c r="C221" s="23"/>
      <c r="D221" s="23"/>
      <c r="E221" s="24">
        <f>E215+E216+E217+E218+E219+E203</f>
        <v>324145.74000000011</v>
      </c>
    </row>
    <row r="222" spans="1:5" s="3" customFormat="1" ht="12.75">
      <c r="A222" s="7"/>
      <c r="B222" s="8" t="s">
        <v>13</v>
      </c>
      <c r="C222" s="23"/>
      <c r="D222" s="23"/>
      <c r="E222" s="24">
        <f>E206+E210+E211+E212+E213+E204</f>
        <v>215835.3</v>
      </c>
    </row>
    <row r="223" spans="1:5" s="1" customFormat="1">
      <c r="A223" s="4"/>
      <c r="C223" s="25"/>
      <c r="D223" s="25"/>
      <c r="E223" s="25"/>
    </row>
    <row r="224" spans="1:5" s="9" customFormat="1" ht="38.25">
      <c r="A224" s="2"/>
      <c r="B224" s="6" t="s">
        <v>32</v>
      </c>
      <c r="C224" s="16">
        <f>SUM(C225:C227)</f>
        <v>594814.25</v>
      </c>
      <c r="D224" s="16">
        <f t="shared" ref="D224:E224" si="15">SUM(D225:D227)</f>
        <v>594247.53</v>
      </c>
      <c r="E224" s="16">
        <f t="shared" si="15"/>
        <v>566.71999999998116</v>
      </c>
    </row>
    <row r="225" spans="1:5" s="3" customFormat="1" ht="12.75">
      <c r="A225" s="7"/>
      <c r="B225" s="8" t="s">
        <v>33</v>
      </c>
      <c r="C225" s="17">
        <f>C210</f>
        <v>15519.05</v>
      </c>
      <c r="D225" s="17">
        <f>D210</f>
        <v>14114.56</v>
      </c>
      <c r="E225" s="17">
        <f>C225-D225</f>
        <v>1404.4899999999998</v>
      </c>
    </row>
    <row r="226" spans="1:5" s="3" customFormat="1" ht="12.75">
      <c r="A226" s="7"/>
      <c r="B226" s="8" t="s">
        <v>34</v>
      </c>
      <c r="C226" s="17">
        <f>C212</f>
        <v>109910.01</v>
      </c>
      <c r="D226" s="17">
        <f>D212</f>
        <v>110803.39</v>
      </c>
      <c r="E226" s="17">
        <f>C226-D226</f>
        <v>-893.38000000000466</v>
      </c>
    </row>
    <row r="227" spans="1:5" s="3" customFormat="1" ht="12.75">
      <c r="A227" s="7"/>
      <c r="B227" s="8" t="s">
        <v>35</v>
      </c>
      <c r="C227" s="17">
        <f>C211</f>
        <v>469385.19</v>
      </c>
      <c r="D227" s="17">
        <f>D211</f>
        <v>469329.58</v>
      </c>
      <c r="E227" s="17">
        <f>C227-D227</f>
        <v>55.60999999998603</v>
      </c>
    </row>
    <row r="228" spans="1:5" s="9" customFormat="1" ht="12.75">
      <c r="A228" s="2"/>
      <c r="B228" s="6" t="s">
        <v>36</v>
      </c>
      <c r="C228" s="16">
        <f>C205-C224</f>
        <v>1850091.4299999997</v>
      </c>
      <c r="D228" s="16">
        <f>D205-D224</f>
        <v>1850148.91</v>
      </c>
      <c r="E228" s="16">
        <f>E205-E224</f>
        <v>-57.480000000223299</v>
      </c>
    </row>
    <row r="229" spans="1:5" s="9" customFormat="1" ht="12.75">
      <c r="A229" s="2"/>
      <c r="B229" s="6" t="s">
        <v>37</v>
      </c>
      <c r="C229" s="16"/>
      <c r="D229" s="16"/>
      <c r="E229" s="16">
        <f>E202+E228</f>
        <v>455272.82999999978</v>
      </c>
    </row>
  </sheetData>
  <mergeCells count="35">
    <mergeCell ref="C206:C209"/>
    <mergeCell ref="D206:D209"/>
    <mergeCell ref="E206:E209"/>
    <mergeCell ref="A167:E167"/>
    <mergeCell ref="C173:C176"/>
    <mergeCell ref="D173:D176"/>
    <mergeCell ref="E173:E176"/>
    <mergeCell ref="A199:E199"/>
    <mergeCell ref="A200:E200"/>
    <mergeCell ref="A133:E133"/>
    <mergeCell ref="A134:E134"/>
    <mergeCell ref="C140:C143"/>
    <mergeCell ref="D140:D143"/>
    <mergeCell ref="E140:E143"/>
    <mergeCell ref="A166:E166"/>
    <mergeCell ref="C74:C77"/>
    <mergeCell ref="D74:D77"/>
    <mergeCell ref="E74:E77"/>
    <mergeCell ref="A100:E100"/>
    <mergeCell ref="A101:E101"/>
    <mergeCell ref="C107:C110"/>
    <mergeCell ref="D107:D110"/>
    <mergeCell ref="E107:E110"/>
    <mergeCell ref="A35:E35"/>
    <mergeCell ref="C41:C44"/>
    <mergeCell ref="D41:D44"/>
    <mergeCell ref="E41:E44"/>
    <mergeCell ref="A67:E67"/>
    <mergeCell ref="A68:E68"/>
    <mergeCell ref="A1:E1"/>
    <mergeCell ref="A2:E2"/>
    <mergeCell ref="C8:C11"/>
    <mergeCell ref="D8:D11"/>
    <mergeCell ref="E8:E11"/>
    <mergeCell ref="A34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2015-09-10T09:52:43Z</dcterms:modified>
</cp:coreProperties>
</file>